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ocuments\LATSAR AYU\AKTUALISASI\AKTUALISASI\BISMILLAH AYU\SERBA SERBI AKTUALISASI\DATA YG MAU DI INPUT\"/>
    </mc:Choice>
  </mc:AlternateContent>
  <xr:revisionPtr revIDLastSave="0" documentId="13_ncr:1_{A87D2D60-7781-47FC-AE92-E9ED6195F27C}" xr6:coauthVersionLast="36" xr6:coauthVersionMax="36" xr10:uidLastSave="{00000000-0000-0000-0000-000000000000}"/>
  <bookViews>
    <workbookView xWindow="-120" yWindow="-120" windowWidth="16605" windowHeight="9435" activeTab="1" xr2:uid="{00000000-000D-0000-FFFF-FFFF00000000}"/>
  </bookViews>
  <sheets>
    <sheet name="IP (4)" sheetId="14" r:id="rId1"/>
    <sheet name="IKA" sheetId="10" r:id="rId2"/>
  </sheets>
  <calcPr calcId="191029"/>
</workbook>
</file>

<file path=xl/calcChain.xml><?xml version="1.0" encoding="utf-8"?>
<calcChain xmlns="http://schemas.openxmlformats.org/spreadsheetml/2006/main">
  <c r="G59" i="14" l="1"/>
  <c r="AF343" i="14" l="1"/>
  <c r="Z343" i="14"/>
  <c r="T343" i="14"/>
  <c r="N343" i="14"/>
  <c r="H343" i="14"/>
  <c r="AF342" i="14"/>
  <c r="Z342" i="14"/>
  <c r="T342" i="14"/>
  <c r="N342" i="14"/>
  <c r="H342" i="14"/>
  <c r="AF341" i="14"/>
  <c r="AC341" i="14"/>
  <c r="Z341" i="14"/>
  <c r="W341" i="14"/>
  <c r="T341" i="14"/>
  <c r="Q341" i="14"/>
  <c r="N341" i="14"/>
  <c r="K341" i="14"/>
  <c r="H341" i="14"/>
  <c r="E341" i="14"/>
  <c r="AF340" i="14"/>
  <c r="AC340" i="14"/>
  <c r="Z340" i="14"/>
  <c r="W340" i="14"/>
  <c r="T340" i="14"/>
  <c r="Q340" i="14"/>
  <c r="N340" i="14"/>
  <c r="K340" i="14"/>
  <c r="H340" i="14"/>
  <c r="E340" i="14"/>
  <c r="AF339" i="14"/>
  <c r="Z339" i="14"/>
  <c r="T339" i="14"/>
  <c r="N339" i="14"/>
  <c r="H339" i="14"/>
  <c r="AF338" i="14"/>
  <c r="AC338" i="14"/>
  <c r="Z338" i="14"/>
  <c r="W338" i="14"/>
  <c r="T338" i="14"/>
  <c r="Q338" i="14"/>
  <c r="N338" i="14"/>
  <c r="K338" i="14"/>
  <c r="H338" i="14"/>
  <c r="E338" i="14"/>
  <c r="AF337" i="14"/>
  <c r="AC337" i="14"/>
  <c r="Z337" i="14"/>
  <c r="W337" i="14"/>
  <c r="T337" i="14"/>
  <c r="Q337" i="14"/>
  <c r="N337" i="14"/>
  <c r="K337" i="14"/>
  <c r="H337" i="14"/>
  <c r="E337" i="14"/>
  <c r="AF336" i="14"/>
  <c r="AC336" i="14"/>
  <c r="Z336" i="14"/>
  <c r="W336" i="14"/>
  <c r="T336" i="14"/>
  <c r="Q336" i="14"/>
  <c r="N336" i="14"/>
  <c r="K336" i="14"/>
  <c r="H336" i="14"/>
  <c r="E336" i="14"/>
  <c r="AF335" i="14"/>
  <c r="AC335" i="14"/>
  <c r="Z335" i="14"/>
  <c r="W335" i="14"/>
  <c r="T335" i="14"/>
  <c r="Q335" i="14"/>
  <c r="N335" i="14"/>
  <c r="K335" i="14"/>
  <c r="H335" i="14"/>
  <c r="E335" i="14"/>
  <c r="AF334" i="14"/>
  <c r="Z334" i="14"/>
  <c r="T334" i="14"/>
  <c r="N334" i="14"/>
  <c r="H334" i="14"/>
  <c r="AF333" i="14"/>
  <c r="AC333" i="14"/>
  <c r="Z333" i="14"/>
  <c r="W333" i="14"/>
  <c r="T333" i="14"/>
  <c r="Q333" i="14"/>
  <c r="N333" i="14"/>
  <c r="K333" i="14"/>
  <c r="H333" i="14"/>
  <c r="E333" i="14"/>
  <c r="AF332" i="14"/>
  <c r="AC332" i="14"/>
  <c r="Z332" i="14"/>
  <c r="W332" i="14"/>
  <c r="T332" i="14"/>
  <c r="Q332" i="14"/>
  <c r="K332" i="14"/>
  <c r="M332" i="14" s="1"/>
  <c r="N332" i="14" s="1"/>
  <c r="G332" i="14"/>
  <c r="H332" i="14" s="1"/>
  <c r="E332" i="14"/>
  <c r="AF331" i="14"/>
  <c r="AC331" i="14"/>
  <c r="Z331" i="14"/>
  <c r="W331" i="14"/>
  <c r="T331" i="14"/>
  <c r="Q331" i="14"/>
  <c r="K331" i="14"/>
  <c r="M331" i="14" s="1"/>
  <c r="N331" i="14" s="1"/>
  <c r="E331" i="14"/>
  <c r="G331" i="14" s="1"/>
  <c r="H331" i="14" s="1"/>
  <c r="AF330" i="14"/>
  <c r="AC330" i="14"/>
  <c r="Z330" i="14"/>
  <c r="W330" i="14"/>
  <c r="T330" i="14"/>
  <c r="Q330" i="14"/>
  <c r="N330" i="14"/>
  <c r="K330" i="14"/>
  <c r="H330" i="14"/>
  <c r="E330" i="14"/>
  <c r="AF329" i="14"/>
  <c r="AC329" i="14"/>
  <c r="Z329" i="14"/>
  <c r="W329" i="14"/>
  <c r="T329" i="14"/>
  <c r="Q329" i="14"/>
  <c r="N329" i="14"/>
  <c r="K329" i="14"/>
  <c r="H329" i="14"/>
  <c r="E329" i="14"/>
  <c r="AF328" i="14"/>
  <c r="AC328" i="14"/>
  <c r="Z328" i="14"/>
  <c r="W328" i="14"/>
  <c r="T328" i="14"/>
  <c r="Q328" i="14"/>
  <c r="N328" i="14"/>
  <c r="K328" i="14"/>
  <c r="H328" i="14"/>
  <c r="E328" i="14"/>
  <c r="AF327" i="14"/>
  <c r="AC327" i="14"/>
  <c r="Z327" i="14"/>
  <c r="W327" i="14"/>
  <c r="T327" i="14"/>
  <c r="Q327" i="14"/>
  <c r="K327" i="14"/>
  <c r="M327" i="14" s="1"/>
  <c r="N327" i="14" s="1"/>
  <c r="E327" i="14"/>
  <c r="G327" i="14" s="1"/>
  <c r="H327" i="14" s="1"/>
  <c r="AF326" i="14"/>
  <c r="AC326" i="14"/>
  <c r="Z326" i="14"/>
  <c r="W326" i="14"/>
  <c r="T326" i="14"/>
  <c r="Q326" i="14"/>
  <c r="K326" i="14"/>
  <c r="M326" i="14" s="1"/>
  <c r="N326" i="14" s="1"/>
  <c r="E326" i="14"/>
  <c r="G326" i="14" s="1"/>
  <c r="H326" i="14" s="1"/>
  <c r="AF325" i="14"/>
  <c r="AC325" i="14"/>
  <c r="Z325" i="14"/>
  <c r="W325" i="14"/>
  <c r="T325" i="14"/>
  <c r="Q325" i="14"/>
  <c r="N325" i="14"/>
  <c r="K325" i="14"/>
  <c r="H325" i="14"/>
  <c r="E325" i="14"/>
  <c r="AF324" i="14"/>
  <c r="AC324" i="14"/>
  <c r="Z324" i="14"/>
  <c r="W324" i="14"/>
  <c r="T324" i="14"/>
  <c r="Q324" i="14"/>
  <c r="K324" i="14"/>
  <c r="M324" i="14" s="1"/>
  <c r="N324" i="14" s="1"/>
  <c r="E324" i="14"/>
  <c r="G324" i="14" s="1"/>
  <c r="H324" i="14" s="1"/>
  <c r="AF323" i="14"/>
  <c r="AC323" i="14"/>
  <c r="Z323" i="14"/>
  <c r="W323" i="14"/>
  <c r="T323" i="14"/>
  <c r="Q323" i="14"/>
  <c r="K323" i="14"/>
  <c r="M323" i="14" s="1"/>
  <c r="N323" i="14" s="1"/>
  <c r="E323" i="14"/>
  <c r="G323" i="14" s="1"/>
  <c r="H323" i="14" s="1"/>
  <c r="AF322" i="14"/>
  <c r="Z322" i="14"/>
  <c r="T322" i="14"/>
  <c r="N322" i="14"/>
  <c r="H322" i="14"/>
  <c r="AF321" i="14"/>
  <c r="AC321" i="14"/>
  <c r="Z321" i="14"/>
  <c r="W321" i="14"/>
  <c r="T321" i="14"/>
  <c r="Q321" i="14"/>
  <c r="M321" i="14"/>
  <c r="N321" i="14" s="1"/>
  <c r="K321" i="14"/>
  <c r="E321" i="14"/>
  <c r="G321" i="14" s="1"/>
  <c r="H321" i="14" s="1"/>
  <c r="AF320" i="14"/>
  <c r="Z320" i="14"/>
  <c r="T320" i="14"/>
  <c r="N320" i="14"/>
  <c r="H320" i="14"/>
  <c r="AF319" i="14"/>
  <c r="Z319" i="14"/>
  <c r="T319" i="14"/>
  <c r="N319" i="14"/>
  <c r="H319" i="14"/>
  <c r="AF318" i="14"/>
  <c r="Z318" i="14"/>
  <c r="T318" i="14"/>
  <c r="N318" i="14"/>
  <c r="H318" i="14"/>
  <c r="AF317" i="14"/>
  <c r="Z317" i="14"/>
  <c r="T317" i="14"/>
  <c r="N317" i="14"/>
  <c r="H317" i="14"/>
  <c r="AF316" i="14"/>
  <c r="AB316" i="14"/>
  <c r="Z316" i="14"/>
  <c r="V316" i="14"/>
  <c r="T316" i="14"/>
  <c r="P316" i="14"/>
  <c r="J316" i="14"/>
  <c r="M316" i="14" s="1"/>
  <c r="N316" i="14" s="1"/>
  <c r="D316" i="14"/>
  <c r="G316" i="14" s="1"/>
  <c r="H316" i="14" s="1"/>
  <c r="AF307" i="14"/>
  <c r="Z307" i="14"/>
  <c r="T307" i="14"/>
  <c r="N307" i="14"/>
  <c r="H307" i="14"/>
  <c r="AF306" i="14"/>
  <c r="Z306" i="14"/>
  <c r="T306" i="14"/>
  <c r="N306" i="14"/>
  <c r="H306" i="14"/>
  <c r="AF305" i="14"/>
  <c r="AC305" i="14"/>
  <c r="Z305" i="14"/>
  <c r="W305" i="14"/>
  <c r="T305" i="14"/>
  <c r="Q305" i="14"/>
  <c r="N305" i="14"/>
  <c r="K305" i="14"/>
  <c r="H305" i="14"/>
  <c r="E305" i="14"/>
  <c r="AF304" i="14"/>
  <c r="AC304" i="14"/>
  <c r="Z304" i="14"/>
  <c r="W304" i="14"/>
  <c r="T304" i="14"/>
  <c r="Q304" i="14"/>
  <c r="N304" i="14"/>
  <c r="K304" i="14"/>
  <c r="H304" i="14"/>
  <c r="E304" i="14"/>
  <c r="AF303" i="14"/>
  <c r="Z303" i="14"/>
  <c r="T303" i="14"/>
  <c r="N303" i="14"/>
  <c r="H303" i="14"/>
  <c r="AF302" i="14"/>
  <c r="AC302" i="14"/>
  <c r="Z302" i="14"/>
  <c r="W302" i="14"/>
  <c r="T302" i="14"/>
  <c r="Q302" i="14"/>
  <c r="N302" i="14"/>
  <c r="K302" i="14"/>
  <c r="H302" i="14"/>
  <c r="E302" i="14"/>
  <c r="AF301" i="14"/>
  <c r="AC301" i="14"/>
  <c r="Z301" i="14"/>
  <c r="W301" i="14"/>
  <c r="T301" i="14"/>
  <c r="Q301" i="14"/>
  <c r="N301" i="14"/>
  <c r="K301" i="14"/>
  <c r="H301" i="14"/>
  <c r="E301" i="14"/>
  <c r="AF300" i="14"/>
  <c r="AC300" i="14"/>
  <c r="Z300" i="14"/>
  <c r="W300" i="14"/>
  <c r="T300" i="14"/>
  <c r="Q300" i="14"/>
  <c r="N300" i="14"/>
  <c r="K300" i="14"/>
  <c r="H300" i="14"/>
  <c r="E300" i="14"/>
  <c r="AF299" i="14"/>
  <c r="AC299" i="14"/>
  <c r="Z299" i="14"/>
  <c r="W299" i="14"/>
  <c r="T299" i="14"/>
  <c r="Q299" i="14"/>
  <c r="N299" i="14"/>
  <c r="K299" i="14"/>
  <c r="H299" i="14"/>
  <c r="E299" i="14"/>
  <c r="AF298" i="14"/>
  <c r="Z298" i="14"/>
  <c r="T298" i="14"/>
  <c r="N298" i="14"/>
  <c r="H298" i="14"/>
  <c r="AF297" i="14"/>
  <c r="AC297" i="14"/>
  <c r="Z297" i="14"/>
  <c r="W297" i="14"/>
  <c r="T297" i="14"/>
  <c r="Q297" i="14"/>
  <c r="N297" i="14"/>
  <c r="K297" i="14"/>
  <c r="H297" i="14"/>
  <c r="E297" i="14"/>
  <c r="AF296" i="14"/>
  <c r="AC296" i="14"/>
  <c r="Z296" i="14"/>
  <c r="W296" i="14"/>
  <c r="T296" i="14"/>
  <c r="Q296" i="14"/>
  <c r="K296" i="14"/>
  <c r="M296" i="14" s="1"/>
  <c r="N296" i="14" s="1"/>
  <c r="H296" i="14"/>
  <c r="E296" i="14"/>
  <c r="G296" i="14" s="1"/>
  <c r="AF295" i="14"/>
  <c r="AC295" i="14"/>
  <c r="Z295" i="14"/>
  <c r="W295" i="14"/>
  <c r="T295" i="14"/>
  <c r="Q295" i="14"/>
  <c r="K295" i="14"/>
  <c r="M295" i="14" s="1"/>
  <c r="N295" i="14" s="1"/>
  <c r="E295" i="14"/>
  <c r="G295" i="14" s="1"/>
  <c r="H295" i="14" s="1"/>
  <c r="AF294" i="14"/>
  <c r="AC294" i="14"/>
  <c r="Z294" i="14"/>
  <c r="W294" i="14"/>
  <c r="T294" i="14"/>
  <c r="Q294" i="14"/>
  <c r="N294" i="14"/>
  <c r="K294" i="14"/>
  <c r="H294" i="14"/>
  <c r="E294" i="14"/>
  <c r="AF293" i="14"/>
  <c r="AC293" i="14"/>
  <c r="Z293" i="14"/>
  <c r="W293" i="14"/>
  <c r="T293" i="14"/>
  <c r="Q293" i="14"/>
  <c r="N293" i="14"/>
  <c r="K293" i="14"/>
  <c r="H293" i="14"/>
  <c r="E293" i="14"/>
  <c r="AF292" i="14"/>
  <c r="AC292" i="14"/>
  <c r="Z292" i="14"/>
  <c r="W292" i="14"/>
  <c r="T292" i="14"/>
  <c r="Q292" i="14"/>
  <c r="N292" i="14"/>
  <c r="K292" i="14"/>
  <c r="H292" i="14"/>
  <c r="E292" i="14"/>
  <c r="AF291" i="14"/>
  <c r="AC291" i="14"/>
  <c r="Z291" i="14"/>
  <c r="W291" i="14"/>
  <c r="T291" i="14"/>
  <c r="Q291" i="14"/>
  <c r="K291" i="14"/>
  <c r="M291" i="14" s="1"/>
  <c r="N291" i="14" s="1"/>
  <c r="E291" i="14"/>
  <c r="G291" i="14" s="1"/>
  <c r="H291" i="14" s="1"/>
  <c r="AF290" i="14"/>
  <c r="AC290" i="14"/>
  <c r="Z290" i="14"/>
  <c r="W290" i="14"/>
  <c r="T290" i="14"/>
  <c r="Q290" i="14"/>
  <c r="K290" i="14"/>
  <c r="M290" i="14" s="1"/>
  <c r="N290" i="14" s="1"/>
  <c r="E290" i="14"/>
  <c r="G290" i="14" s="1"/>
  <c r="H290" i="14" s="1"/>
  <c r="AF289" i="14"/>
  <c r="AC289" i="14"/>
  <c r="Z289" i="14"/>
  <c r="W289" i="14"/>
  <c r="T289" i="14"/>
  <c r="Q289" i="14"/>
  <c r="N289" i="14"/>
  <c r="K289" i="14"/>
  <c r="H289" i="14"/>
  <c r="E289" i="14"/>
  <c r="AF288" i="14"/>
  <c r="AC288" i="14"/>
  <c r="Z288" i="14"/>
  <c r="W288" i="14"/>
  <c r="T288" i="14"/>
  <c r="Q288" i="14"/>
  <c r="M288" i="14"/>
  <c r="N288" i="14" s="1"/>
  <c r="K288" i="14"/>
  <c r="E288" i="14"/>
  <c r="G288" i="14" s="1"/>
  <c r="H288" i="14" s="1"/>
  <c r="AF287" i="14"/>
  <c r="AC287" i="14"/>
  <c r="Z287" i="14"/>
  <c r="W287" i="14"/>
  <c r="T287" i="14"/>
  <c r="Q287" i="14"/>
  <c r="K287" i="14"/>
  <c r="M287" i="14" s="1"/>
  <c r="N287" i="14" s="1"/>
  <c r="E287" i="14"/>
  <c r="G287" i="14" s="1"/>
  <c r="H287" i="14" s="1"/>
  <c r="AF286" i="14"/>
  <c r="Z286" i="14"/>
  <c r="T286" i="14"/>
  <c r="N286" i="14"/>
  <c r="H286" i="14"/>
  <c r="AF285" i="14"/>
  <c r="AC285" i="14"/>
  <c r="Z285" i="14"/>
  <c r="W285" i="14"/>
  <c r="T285" i="14"/>
  <c r="Q285" i="14"/>
  <c r="K285" i="14"/>
  <c r="M285" i="14" s="1"/>
  <c r="N285" i="14" s="1"/>
  <c r="G285" i="14"/>
  <c r="H285" i="14" s="1"/>
  <c r="E285" i="14"/>
  <c r="AF284" i="14"/>
  <c r="Z284" i="14"/>
  <c r="T284" i="14"/>
  <c r="N284" i="14"/>
  <c r="H284" i="14"/>
  <c r="AF283" i="14"/>
  <c r="Z283" i="14"/>
  <c r="T283" i="14"/>
  <c r="N283" i="14"/>
  <c r="H283" i="14"/>
  <c r="AF282" i="14"/>
  <c r="Z282" i="14"/>
  <c r="T282" i="14"/>
  <c r="N282" i="14"/>
  <c r="H282" i="14"/>
  <c r="AF281" i="14"/>
  <c r="Z281" i="14"/>
  <c r="T281" i="14"/>
  <c r="N281" i="14"/>
  <c r="H281" i="14"/>
  <c r="AF280" i="14"/>
  <c r="AB280" i="14"/>
  <c r="Z280" i="14"/>
  <c r="V280" i="14"/>
  <c r="T280" i="14"/>
  <c r="P280" i="14"/>
  <c r="J280" i="14"/>
  <c r="M280" i="14" s="1"/>
  <c r="N280" i="14" s="1"/>
  <c r="D280" i="14"/>
  <c r="G280" i="14" s="1"/>
  <c r="H280" i="14" s="1"/>
  <c r="AF270" i="14"/>
  <c r="Z270" i="14"/>
  <c r="S270" i="14"/>
  <c r="T270" i="14" s="1"/>
  <c r="M270" i="14"/>
  <c r="N270" i="14" s="1"/>
  <c r="H270" i="14"/>
  <c r="AF269" i="14"/>
  <c r="Z269" i="14"/>
  <c r="S269" i="14"/>
  <c r="T269" i="14" s="1"/>
  <c r="M269" i="14"/>
  <c r="N269" i="14" s="1"/>
  <c r="H269" i="14"/>
  <c r="AF268" i="14"/>
  <c r="AC268" i="14"/>
  <c r="Z268" i="14"/>
  <c r="W268" i="14"/>
  <c r="S268" i="14"/>
  <c r="T268" i="14" s="1"/>
  <c r="Q268" i="14"/>
  <c r="N268" i="14"/>
  <c r="M268" i="14"/>
  <c r="K268" i="14"/>
  <c r="H268" i="14"/>
  <c r="E268" i="14"/>
  <c r="AF267" i="14"/>
  <c r="AC267" i="14"/>
  <c r="Z267" i="14"/>
  <c r="W267" i="14"/>
  <c r="S267" i="14"/>
  <c r="T267" i="14" s="1"/>
  <c r="Q267" i="14"/>
  <c r="M267" i="14"/>
  <c r="N267" i="14" s="1"/>
  <c r="K267" i="14"/>
  <c r="H267" i="14"/>
  <c r="E267" i="14"/>
  <c r="AF266" i="14"/>
  <c r="Z266" i="14"/>
  <c r="S266" i="14"/>
  <c r="T266" i="14" s="1"/>
  <c r="M266" i="14"/>
  <c r="N266" i="14" s="1"/>
  <c r="H266" i="14"/>
  <c r="AF265" i="14"/>
  <c r="AC265" i="14"/>
  <c r="Z265" i="14"/>
  <c r="W265" i="14"/>
  <c r="T265" i="14"/>
  <c r="S265" i="14"/>
  <c r="Q265" i="14"/>
  <c r="M265" i="14"/>
  <c r="N265" i="14" s="1"/>
  <c r="K265" i="14"/>
  <c r="H265" i="14"/>
  <c r="E265" i="14"/>
  <c r="AF264" i="14"/>
  <c r="AC264" i="14"/>
  <c r="Z264" i="14"/>
  <c r="W264" i="14"/>
  <c r="S264" i="14"/>
  <c r="T264" i="14" s="1"/>
  <c r="Q264" i="14"/>
  <c r="M264" i="14"/>
  <c r="N264" i="14" s="1"/>
  <c r="K264" i="14"/>
  <c r="H264" i="14"/>
  <c r="E264" i="14"/>
  <c r="AF263" i="14"/>
  <c r="AC263" i="14"/>
  <c r="Z263" i="14"/>
  <c r="W263" i="14"/>
  <c r="S263" i="14"/>
  <c r="T263" i="14" s="1"/>
  <c r="Q263" i="14"/>
  <c r="N263" i="14"/>
  <c r="M263" i="14"/>
  <c r="K263" i="14"/>
  <c r="H263" i="14"/>
  <c r="E263" i="14"/>
  <c r="AF262" i="14"/>
  <c r="AC262" i="14"/>
  <c r="Z262" i="14"/>
  <c r="W262" i="14"/>
  <c r="S262" i="14"/>
  <c r="T262" i="14" s="1"/>
  <c r="Q262" i="14"/>
  <c r="M262" i="14"/>
  <c r="N262" i="14" s="1"/>
  <c r="K262" i="14"/>
  <c r="H262" i="14"/>
  <c r="E262" i="14"/>
  <c r="AF261" i="14"/>
  <c r="Z261" i="14"/>
  <c r="S261" i="14"/>
  <c r="T261" i="14" s="1"/>
  <c r="M261" i="14"/>
  <c r="N261" i="14" s="1"/>
  <c r="H261" i="14"/>
  <c r="AF260" i="14"/>
  <c r="AC260" i="14"/>
  <c r="Z260" i="14"/>
  <c r="W260" i="14"/>
  <c r="S260" i="14"/>
  <c r="T260" i="14" s="1"/>
  <c r="Q260" i="14"/>
  <c r="M260" i="14"/>
  <c r="N260" i="14" s="1"/>
  <c r="K260" i="14"/>
  <c r="H260" i="14"/>
  <c r="E260" i="14"/>
  <c r="AF259" i="14"/>
  <c r="AC259" i="14"/>
  <c r="Z259" i="14"/>
  <c r="W259" i="14"/>
  <c r="S259" i="14"/>
  <c r="T259" i="14" s="1"/>
  <c r="Q259" i="14"/>
  <c r="K259" i="14"/>
  <c r="M259" i="14" s="1"/>
  <c r="N259" i="14" s="1"/>
  <c r="E259" i="14"/>
  <c r="G259" i="14" s="1"/>
  <c r="H259" i="14" s="1"/>
  <c r="AF258" i="14"/>
  <c r="AC258" i="14"/>
  <c r="Z258" i="14"/>
  <c r="W258" i="14"/>
  <c r="T258" i="14"/>
  <c r="S258" i="14"/>
  <c r="Q258" i="14"/>
  <c r="K258" i="14"/>
  <c r="M258" i="14" s="1"/>
  <c r="N258" i="14" s="1"/>
  <c r="E258" i="14"/>
  <c r="G258" i="14" s="1"/>
  <c r="H258" i="14" s="1"/>
  <c r="AF257" i="14"/>
  <c r="AC257" i="14"/>
  <c r="Z257" i="14"/>
  <c r="W257" i="14"/>
  <c r="S257" i="14"/>
  <c r="T257" i="14" s="1"/>
  <c r="Q257" i="14"/>
  <c r="M257" i="14"/>
  <c r="N257" i="14" s="1"/>
  <c r="K257" i="14"/>
  <c r="H257" i="14"/>
  <c r="E257" i="14"/>
  <c r="AF256" i="14"/>
  <c r="AC256" i="14"/>
  <c r="Z256" i="14"/>
  <c r="W256" i="14"/>
  <c r="S256" i="14"/>
  <c r="T256" i="14" s="1"/>
  <c r="Q256" i="14"/>
  <c r="M256" i="14"/>
  <c r="N256" i="14" s="1"/>
  <c r="K256" i="14"/>
  <c r="H256" i="14"/>
  <c r="E256" i="14"/>
  <c r="AF255" i="14"/>
  <c r="AC255" i="14"/>
  <c r="Z255" i="14"/>
  <c r="W255" i="14"/>
  <c r="S255" i="14"/>
  <c r="T255" i="14" s="1"/>
  <c r="Q255" i="14"/>
  <c r="N255" i="14"/>
  <c r="M255" i="14"/>
  <c r="K255" i="14"/>
  <c r="H255" i="14"/>
  <c r="E255" i="14"/>
  <c r="AF254" i="14"/>
  <c r="AC254" i="14"/>
  <c r="Z254" i="14"/>
  <c r="W254" i="14"/>
  <c r="S254" i="14"/>
  <c r="T254" i="14" s="1"/>
  <c r="Q254" i="14"/>
  <c r="K254" i="14"/>
  <c r="M254" i="14" s="1"/>
  <c r="N254" i="14" s="1"/>
  <c r="E254" i="14"/>
  <c r="G254" i="14" s="1"/>
  <c r="H254" i="14" s="1"/>
  <c r="AF253" i="14"/>
  <c r="AC253" i="14"/>
  <c r="Z253" i="14"/>
  <c r="W253" i="14"/>
  <c r="S253" i="14"/>
  <c r="T253" i="14" s="1"/>
  <c r="Q253" i="14"/>
  <c r="K253" i="14"/>
  <c r="M253" i="14" s="1"/>
  <c r="N253" i="14" s="1"/>
  <c r="E253" i="14"/>
  <c r="G253" i="14" s="1"/>
  <c r="H253" i="14" s="1"/>
  <c r="AF252" i="14"/>
  <c r="AC252" i="14"/>
  <c r="Z252" i="14"/>
  <c r="W252" i="14"/>
  <c r="S252" i="14"/>
  <c r="T252" i="14" s="1"/>
  <c r="Q252" i="14"/>
  <c r="M252" i="14"/>
  <c r="N252" i="14" s="1"/>
  <c r="K252" i="14"/>
  <c r="H252" i="14"/>
  <c r="E252" i="14"/>
  <c r="AF251" i="14"/>
  <c r="AC251" i="14"/>
  <c r="Z251" i="14"/>
  <c r="W251" i="14"/>
  <c r="S251" i="14"/>
  <c r="T251" i="14" s="1"/>
  <c r="Q251" i="14"/>
  <c r="K251" i="14"/>
  <c r="M251" i="14" s="1"/>
  <c r="N251" i="14" s="1"/>
  <c r="E251" i="14"/>
  <c r="G251" i="14" s="1"/>
  <c r="H251" i="14" s="1"/>
  <c r="AF250" i="14"/>
  <c r="AC250" i="14"/>
  <c r="Z250" i="14"/>
  <c r="W250" i="14"/>
  <c r="T250" i="14"/>
  <c r="S250" i="14"/>
  <c r="Q250" i="14"/>
  <c r="K250" i="14"/>
  <c r="M250" i="14" s="1"/>
  <c r="N250" i="14" s="1"/>
  <c r="E250" i="14"/>
  <c r="G250" i="14" s="1"/>
  <c r="H250" i="14" s="1"/>
  <c r="AF249" i="14"/>
  <c r="Z249" i="14"/>
  <c r="S249" i="14"/>
  <c r="T249" i="14" s="1"/>
  <c r="M249" i="14"/>
  <c r="N249" i="14" s="1"/>
  <c r="H249" i="14"/>
  <c r="AF248" i="14"/>
  <c r="AC248" i="14"/>
  <c r="Z248" i="14"/>
  <c r="W248" i="14"/>
  <c r="T248" i="14"/>
  <c r="S248" i="14"/>
  <c r="Q248" i="14"/>
  <c r="K248" i="14"/>
  <c r="M248" i="14" s="1"/>
  <c r="N248" i="14" s="1"/>
  <c r="E248" i="14"/>
  <c r="G248" i="14" s="1"/>
  <c r="H248" i="14" s="1"/>
  <c r="AF247" i="14"/>
  <c r="Z247" i="14"/>
  <c r="S247" i="14"/>
  <c r="T247" i="14" s="1"/>
  <c r="N247" i="14"/>
  <c r="M247" i="14"/>
  <c r="H247" i="14"/>
  <c r="AF246" i="14"/>
  <c r="Z246" i="14"/>
  <c r="S246" i="14"/>
  <c r="T246" i="14" s="1"/>
  <c r="M246" i="14"/>
  <c r="N246" i="14" s="1"/>
  <c r="H246" i="14"/>
  <c r="AF245" i="14"/>
  <c r="Z245" i="14"/>
  <c r="S245" i="14"/>
  <c r="T245" i="14" s="1"/>
  <c r="M245" i="14"/>
  <c r="N245" i="14" s="1"/>
  <c r="H245" i="14"/>
  <c r="AF244" i="14"/>
  <c r="Z244" i="14"/>
  <c r="S244" i="14"/>
  <c r="T244" i="14" s="1"/>
  <c r="M244" i="14"/>
  <c r="N244" i="14" s="1"/>
  <c r="H244" i="14"/>
  <c r="AF243" i="14"/>
  <c r="AB243" i="14"/>
  <c r="Z243" i="14"/>
  <c r="V243" i="14"/>
  <c r="S243" i="14"/>
  <c r="T243" i="14" s="1"/>
  <c r="P243" i="14"/>
  <c r="J243" i="14"/>
  <c r="M243" i="14" s="1"/>
  <c r="N243" i="14" s="1"/>
  <c r="D243" i="14"/>
  <c r="G243" i="14" s="1"/>
  <c r="H243" i="14" s="1"/>
  <c r="C241" i="14"/>
  <c r="AF233" i="14"/>
  <c r="Z233" i="14"/>
  <c r="T233" i="14"/>
  <c r="N233" i="14"/>
  <c r="H233" i="14"/>
  <c r="AF232" i="14"/>
  <c r="Z232" i="14"/>
  <c r="T232" i="14"/>
  <c r="N232" i="14"/>
  <c r="H232" i="14"/>
  <c r="AF231" i="14"/>
  <c r="AC231" i="14"/>
  <c r="Z231" i="14"/>
  <c r="W231" i="14"/>
  <c r="T231" i="14"/>
  <c r="Q231" i="14"/>
  <c r="N231" i="14"/>
  <c r="K231" i="14"/>
  <c r="H231" i="14"/>
  <c r="E231" i="14"/>
  <c r="AF230" i="14"/>
  <c r="AC230" i="14"/>
  <c r="Z230" i="14"/>
  <c r="W230" i="14"/>
  <c r="T230" i="14"/>
  <c r="Q230" i="14"/>
  <c r="N230" i="14"/>
  <c r="K230" i="14"/>
  <c r="H230" i="14"/>
  <c r="E230" i="14"/>
  <c r="AF229" i="14"/>
  <c r="Z229" i="14"/>
  <c r="T229" i="14"/>
  <c r="N229" i="14"/>
  <c r="H229" i="14"/>
  <c r="AF228" i="14"/>
  <c r="AC228" i="14"/>
  <c r="Z228" i="14"/>
  <c r="W228" i="14"/>
  <c r="T228" i="14"/>
  <c r="Q228" i="14"/>
  <c r="N228" i="14"/>
  <c r="K228" i="14"/>
  <c r="H228" i="14"/>
  <c r="E228" i="14"/>
  <c r="AF227" i="14"/>
  <c r="AC227" i="14"/>
  <c r="Z227" i="14"/>
  <c r="W227" i="14"/>
  <c r="T227" i="14"/>
  <c r="Q227" i="14"/>
  <c r="N227" i="14"/>
  <c r="K227" i="14"/>
  <c r="H227" i="14"/>
  <c r="E227" i="14"/>
  <c r="AF226" i="14"/>
  <c r="AC226" i="14"/>
  <c r="Z226" i="14"/>
  <c r="W226" i="14"/>
  <c r="T226" i="14"/>
  <c r="Q226" i="14"/>
  <c r="N226" i="14"/>
  <c r="K226" i="14"/>
  <c r="H226" i="14"/>
  <c r="E226" i="14"/>
  <c r="AF225" i="14"/>
  <c r="AC225" i="14"/>
  <c r="Z225" i="14"/>
  <c r="W225" i="14"/>
  <c r="T225" i="14"/>
  <c r="Q225" i="14"/>
  <c r="N225" i="14"/>
  <c r="K225" i="14"/>
  <c r="H225" i="14"/>
  <c r="E225" i="14"/>
  <c r="AF224" i="14"/>
  <c r="Z224" i="14"/>
  <c r="T224" i="14"/>
  <c r="N224" i="14"/>
  <c r="H224" i="14"/>
  <c r="AF223" i="14"/>
  <c r="AC223" i="14"/>
  <c r="Z223" i="14"/>
  <c r="W223" i="14"/>
  <c r="T223" i="14"/>
  <c r="Q223" i="14"/>
  <c r="N223" i="14"/>
  <c r="K223" i="14"/>
  <c r="H223" i="14"/>
  <c r="E223" i="14"/>
  <c r="AF222" i="14"/>
  <c r="AC222" i="14"/>
  <c r="Z222" i="14"/>
  <c r="W222" i="14"/>
  <c r="T222" i="14"/>
  <c r="Q222" i="14"/>
  <c r="K222" i="14"/>
  <c r="M222" i="14" s="1"/>
  <c r="N222" i="14" s="1"/>
  <c r="E222" i="14"/>
  <c r="G222" i="14" s="1"/>
  <c r="H222" i="14" s="1"/>
  <c r="AF221" i="14"/>
  <c r="AC221" i="14"/>
  <c r="Z221" i="14"/>
  <c r="W221" i="14"/>
  <c r="T221" i="14"/>
  <c r="Q221" i="14"/>
  <c r="M221" i="14"/>
  <c r="N221" i="14" s="1"/>
  <c r="K221" i="14"/>
  <c r="E221" i="14"/>
  <c r="G221" i="14" s="1"/>
  <c r="H221" i="14" s="1"/>
  <c r="AF220" i="14"/>
  <c r="AC220" i="14"/>
  <c r="Z220" i="14"/>
  <c r="W220" i="14"/>
  <c r="T220" i="14"/>
  <c r="Q220" i="14"/>
  <c r="N220" i="14"/>
  <c r="K220" i="14"/>
  <c r="H220" i="14"/>
  <c r="E220" i="14"/>
  <c r="AF219" i="14"/>
  <c r="AC219" i="14"/>
  <c r="Z219" i="14"/>
  <c r="W219" i="14"/>
  <c r="T219" i="14"/>
  <c r="Q219" i="14"/>
  <c r="N219" i="14"/>
  <c r="K219" i="14"/>
  <c r="H219" i="14"/>
  <c r="E219" i="14"/>
  <c r="AF218" i="14"/>
  <c r="AC218" i="14"/>
  <c r="Z218" i="14"/>
  <c r="W218" i="14"/>
  <c r="T218" i="14"/>
  <c r="Q218" i="14"/>
  <c r="N218" i="14"/>
  <c r="K218" i="14"/>
  <c r="H218" i="14"/>
  <c r="E218" i="14"/>
  <c r="AF217" i="14"/>
  <c r="AC217" i="14"/>
  <c r="Z217" i="14"/>
  <c r="W217" i="14"/>
  <c r="T217" i="14"/>
  <c r="Q217" i="14"/>
  <c r="K217" i="14"/>
  <c r="M217" i="14" s="1"/>
  <c r="N217" i="14" s="1"/>
  <c r="E217" i="14"/>
  <c r="G217" i="14" s="1"/>
  <c r="H217" i="14" s="1"/>
  <c r="AF216" i="14"/>
  <c r="AC216" i="14"/>
  <c r="Z216" i="14"/>
  <c r="W216" i="14"/>
  <c r="T216" i="14"/>
  <c r="Q216" i="14"/>
  <c r="K216" i="14"/>
  <c r="M216" i="14" s="1"/>
  <c r="N216" i="14" s="1"/>
  <c r="E216" i="14"/>
  <c r="G216" i="14" s="1"/>
  <c r="H216" i="14" s="1"/>
  <c r="AF215" i="14"/>
  <c r="AC215" i="14"/>
  <c r="Z215" i="14"/>
  <c r="W215" i="14"/>
  <c r="T215" i="14"/>
  <c r="Q215" i="14"/>
  <c r="N215" i="14"/>
  <c r="K215" i="14"/>
  <c r="H215" i="14"/>
  <c r="E215" i="14"/>
  <c r="AF214" i="14"/>
  <c r="AC214" i="14"/>
  <c r="Z214" i="14"/>
  <c r="W214" i="14"/>
  <c r="T214" i="14"/>
  <c r="Q214" i="14"/>
  <c r="K214" i="14"/>
  <c r="M214" i="14" s="1"/>
  <c r="N214" i="14" s="1"/>
  <c r="E214" i="14"/>
  <c r="G214" i="14" s="1"/>
  <c r="H214" i="14" s="1"/>
  <c r="AF213" i="14"/>
  <c r="AC213" i="14"/>
  <c r="Z213" i="14"/>
  <c r="W213" i="14"/>
  <c r="T213" i="14"/>
  <c r="Q213" i="14"/>
  <c r="K213" i="14"/>
  <c r="M213" i="14" s="1"/>
  <c r="N213" i="14" s="1"/>
  <c r="E213" i="14"/>
  <c r="G213" i="14" s="1"/>
  <c r="H213" i="14" s="1"/>
  <c r="AF212" i="14"/>
  <c r="Z212" i="14"/>
  <c r="T212" i="14"/>
  <c r="N212" i="14"/>
  <c r="H212" i="14"/>
  <c r="AF211" i="14"/>
  <c r="AC211" i="14"/>
  <c r="Z211" i="14"/>
  <c r="W211" i="14"/>
  <c r="T211" i="14"/>
  <c r="Q211" i="14"/>
  <c r="K211" i="14"/>
  <c r="M211" i="14" s="1"/>
  <c r="N211" i="14" s="1"/>
  <c r="H211" i="14"/>
  <c r="E211" i="14"/>
  <c r="G211" i="14" s="1"/>
  <c r="AF210" i="14"/>
  <c r="Z210" i="14"/>
  <c r="T210" i="14"/>
  <c r="N210" i="14"/>
  <c r="H210" i="14"/>
  <c r="AF209" i="14"/>
  <c r="Z209" i="14"/>
  <c r="T209" i="14"/>
  <c r="N209" i="14"/>
  <c r="H209" i="14"/>
  <c r="AF208" i="14"/>
  <c r="Z208" i="14"/>
  <c r="T208" i="14"/>
  <c r="N208" i="14"/>
  <c r="H208" i="14"/>
  <c r="AF207" i="14"/>
  <c r="Z207" i="14"/>
  <c r="T207" i="14"/>
  <c r="N207" i="14"/>
  <c r="H207" i="14"/>
  <c r="AF206" i="14"/>
  <c r="AB206" i="14"/>
  <c r="Z206" i="14"/>
  <c r="V206" i="14"/>
  <c r="T206" i="14"/>
  <c r="P206" i="14"/>
  <c r="J206" i="14"/>
  <c r="M206" i="14" s="1"/>
  <c r="N206" i="14" s="1"/>
  <c r="D206" i="14"/>
  <c r="G206" i="14" s="1"/>
  <c r="H206" i="14" s="1"/>
  <c r="C204" i="14"/>
  <c r="AF196" i="14"/>
  <c r="Z196" i="14"/>
  <c r="T196" i="14"/>
  <c r="N196" i="14"/>
  <c r="H196" i="14"/>
  <c r="AF195" i="14"/>
  <c r="Z195" i="14"/>
  <c r="T195" i="14"/>
  <c r="N195" i="14"/>
  <c r="H195" i="14"/>
  <c r="AF194" i="14"/>
  <c r="AC194" i="14"/>
  <c r="Z194" i="14"/>
  <c r="W194" i="14"/>
  <c r="T194" i="14"/>
  <c r="Q194" i="14"/>
  <c r="N194" i="14"/>
  <c r="K194" i="14"/>
  <c r="H194" i="14"/>
  <c r="E194" i="14"/>
  <c r="AF193" i="14"/>
  <c r="AC193" i="14"/>
  <c r="Z193" i="14"/>
  <c r="W193" i="14"/>
  <c r="T193" i="14"/>
  <c r="Q193" i="14"/>
  <c r="N193" i="14"/>
  <c r="K193" i="14"/>
  <c r="H193" i="14"/>
  <c r="E193" i="14"/>
  <c r="AF192" i="14"/>
  <c r="Z192" i="14"/>
  <c r="T192" i="14"/>
  <c r="N192" i="14"/>
  <c r="H192" i="14"/>
  <c r="AF191" i="14"/>
  <c r="AC191" i="14"/>
  <c r="Z191" i="14"/>
  <c r="W191" i="14"/>
  <c r="T191" i="14"/>
  <c r="Q191" i="14"/>
  <c r="N191" i="14"/>
  <c r="K191" i="14"/>
  <c r="H191" i="14"/>
  <c r="E191" i="14"/>
  <c r="AF190" i="14"/>
  <c r="AC190" i="14"/>
  <c r="Z190" i="14"/>
  <c r="W190" i="14"/>
  <c r="T190" i="14"/>
  <c r="Q190" i="14"/>
  <c r="N190" i="14"/>
  <c r="K190" i="14"/>
  <c r="H190" i="14"/>
  <c r="E190" i="14"/>
  <c r="AF189" i="14"/>
  <c r="AC189" i="14"/>
  <c r="Z189" i="14"/>
  <c r="W189" i="14"/>
  <c r="T189" i="14"/>
  <c r="Q189" i="14"/>
  <c r="N189" i="14"/>
  <c r="K189" i="14"/>
  <c r="H189" i="14"/>
  <c r="E189" i="14"/>
  <c r="AF188" i="14"/>
  <c r="AC188" i="14"/>
  <c r="Z188" i="14"/>
  <c r="W188" i="14"/>
  <c r="T188" i="14"/>
  <c r="Q188" i="14"/>
  <c r="N188" i="14"/>
  <c r="K188" i="14"/>
  <c r="H188" i="14"/>
  <c r="E188" i="14"/>
  <c r="AF187" i="14"/>
  <c r="Z187" i="14"/>
  <c r="T187" i="14"/>
  <c r="N187" i="14"/>
  <c r="H187" i="14"/>
  <c r="AF186" i="14"/>
  <c r="AC186" i="14"/>
  <c r="Z186" i="14"/>
  <c r="W186" i="14"/>
  <c r="T186" i="14"/>
  <c r="Q186" i="14"/>
  <c r="N186" i="14"/>
  <c r="K186" i="14"/>
  <c r="H186" i="14"/>
  <c r="E186" i="14"/>
  <c r="AF185" i="14"/>
  <c r="AC185" i="14"/>
  <c r="Z185" i="14"/>
  <c r="W185" i="14"/>
  <c r="T185" i="14"/>
  <c r="Q185" i="14"/>
  <c r="M185" i="14"/>
  <c r="N185" i="14" s="1"/>
  <c r="K185" i="14"/>
  <c r="E185" i="14"/>
  <c r="G185" i="14" s="1"/>
  <c r="H185" i="14" s="1"/>
  <c r="AF184" i="14"/>
  <c r="AC184" i="14"/>
  <c r="Z184" i="14"/>
  <c r="W184" i="14"/>
  <c r="T184" i="14"/>
  <c r="Q184" i="14"/>
  <c r="K184" i="14"/>
  <c r="M184" i="14" s="1"/>
  <c r="N184" i="14" s="1"/>
  <c r="E184" i="14"/>
  <c r="G184" i="14" s="1"/>
  <c r="H184" i="14" s="1"/>
  <c r="AF183" i="14"/>
  <c r="AC183" i="14"/>
  <c r="Z183" i="14"/>
  <c r="W183" i="14"/>
  <c r="T183" i="14"/>
  <c r="Q183" i="14"/>
  <c r="N183" i="14"/>
  <c r="K183" i="14"/>
  <c r="H183" i="14"/>
  <c r="E183" i="14"/>
  <c r="AF182" i="14"/>
  <c r="AC182" i="14"/>
  <c r="Z182" i="14"/>
  <c r="W182" i="14"/>
  <c r="T182" i="14"/>
  <c r="Q182" i="14"/>
  <c r="N182" i="14"/>
  <c r="K182" i="14"/>
  <c r="H182" i="14"/>
  <c r="E182" i="14"/>
  <c r="AF181" i="14"/>
  <c r="AC181" i="14"/>
  <c r="Z181" i="14"/>
  <c r="W181" i="14"/>
  <c r="T181" i="14"/>
  <c r="Q181" i="14"/>
  <c r="N181" i="14"/>
  <c r="K181" i="14"/>
  <c r="H181" i="14"/>
  <c r="E181" i="14"/>
  <c r="AF180" i="14"/>
  <c r="AC180" i="14"/>
  <c r="Z180" i="14"/>
  <c r="W180" i="14"/>
  <c r="T180" i="14"/>
  <c r="Q180" i="14"/>
  <c r="K180" i="14"/>
  <c r="M180" i="14" s="1"/>
  <c r="N180" i="14" s="1"/>
  <c r="E180" i="14"/>
  <c r="G180" i="14" s="1"/>
  <c r="H180" i="14" s="1"/>
  <c r="AF179" i="14"/>
  <c r="AC179" i="14"/>
  <c r="Z179" i="14"/>
  <c r="W179" i="14"/>
  <c r="T179" i="14"/>
  <c r="Q179" i="14"/>
  <c r="K179" i="14"/>
  <c r="M179" i="14" s="1"/>
  <c r="N179" i="14" s="1"/>
  <c r="E179" i="14"/>
  <c r="G179" i="14" s="1"/>
  <c r="H179" i="14" s="1"/>
  <c r="AF178" i="14"/>
  <c r="AC178" i="14"/>
  <c r="Z178" i="14"/>
  <c r="W178" i="14"/>
  <c r="T178" i="14"/>
  <c r="Q178" i="14"/>
  <c r="N178" i="14"/>
  <c r="K178" i="14"/>
  <c r="H178" i="14"/>
  <c r="E178" i="14"/>
  <c r="AF177" i="14"/>
  <c r="AC177" i="14"/>
  <c r="Z177" i="14"/>
  <c r="W177" i="14"/>
  <c r="T177" i="14"/>
  <c r="Q177" i="14"/>
  <c r="K177" i="14"/>
  <c r="M177" i="14" s="1"/>
  <c r="N177" i="14" s="1"/>
  <c r="E177" i="14"/>
  <c r="G177" i="14" s="1"/>
  <c r="H177" i="14" s="1"/>
  <c r="AF176" i="14"/>
  <c r="AC176" i="14"/>
  <c r="Z176" i="14"/>
  <c r="W176" i="14"/>
  <c r="T176" i="14"/>
  <c r="Q176" i="14"/>
  <c r="M176" i="14"/>
  <c r="N176" i="14" s="1"/>
  <c r="K176" i="14"/>
  <c r="E176" i="14"/>
  <c r="G176" i="14" s="1"/>
  <c r="H176" i="14" s="1"/>
  <c r="AF175" i="14"/>
  <c r="Z175" i="14"/>
  <c r="T175" i="14"/>
  <c r="N175" i="14"/>
  <c r="H175" i="14"/>
  <c r="AF174" i="14"/>
  <c r="AC174" i="14"/>
  <c r="Z174" i="14"/>
  <c r="W174" i="14"/>
  <c r="T174" i="14"/>
  <c r="Q174" i="14"/>
  <c r="K174" i="14"/>
  <c r="M174" i="14" s="1"/>
  <c r="N174" i="14" s="1"/>
  <c r="E174" i="14"/>
  <c r="G174" i="14" s="1"/>
  <c r="H174" i="14" s="1"/>
  <c r="AF173" i="14"/>
  <c r="Z173" i="14"/>
  <c r="T173" i="14"/>
  <c r="N173" i="14"/>
  <c r="H173" i="14"/>
  <c r="AF172" i="14"/>
  <c r="Z172" i="14"/>
  <c r="T172" i="14"/>
  <c r="N172" i="14"/>
  <c r="H172" i="14"/>
  <c r="AF171" i="14"/>
  <c r="Z171" i="14"/>
  <c r="T171" i="14"/>
  <c r="N171" i="14"/>
  <c r="H171" i="14"/>
  <c r="AF170" i="14"/>
  <c r="Z170" i="14"/>
  <c r="T170" i="14"/>
  <c r="N170" i="14"/>
  <c r="H170" i="14"/>
  <c r="AF169" i="14"/>
  <c r="AB169" i="14"/>
  <c r="Z169" i="14"/>
  <c r="V169" i="14"/>
  <c r="T169" i="14"/>
  <c r="P169" i="14"/>
  <c r="M169" i="14"/>
  <c r="N169" i="14" s="1"/>
  <c r="J169" i="14"/>
  <c r="D169" i="14"/>
  <c r="G169" i="14" s="1"/>
  <c r="H169" i="14" s="1"/>
  <c r="C167" i="14"/>
  <c r="AF159" i="14"/>
  <c r="Z159" i="14"/>
  <c r="T159" i="14"/>
  <c r="N159" i="14"/>
  <c r="H159" i="14"/>
  <c r="AF158" i="14"/>
  <c r="Z158" i="14"/>
  <c r="T158" i="14"/>
  <c r="N158" i="14"/>
  <c r="H158" i="14"/>
  <c r="AF157" i="14"/>
  <c r="AC157" i="14"/>
  <c r="Z157" i="14"/>
  <c r="W157" i="14"/>
  <c r="T157" i="14"/>
  <c r="Q157" i="14"/>
  <c r="N157" i="14"/>
  <c r="K157" i="14"/>
  <c r="H157" i="14"/>
  <c r="E157" i="14"/>
  <c r="AF156" i="14"/>
  <c r="AC156" i="14"/>
  <c r="Z156" i="14"/>
  <c r="W156" i="14"/>
  <c r="T156" i="14"/>
  <c r="Q156" i="14"/>
  <c r="N156" i="14"/>
  <c r="K156" i="14"/>
  <c r="H156" i="14"/>
  <c r="E156" i="14"/>
  <c r="AF155" i="14"/>
  <c r="Z155" i="14"/>
  <c r="T155" i="14"/>
  <c r="N155" i="14"/>
  <c r="H155" i="14"/>
  <c r="AF154" i="14"/>
  <c r="AC154" i="14"/>
  <c r="Z154" i="14"/>
  <c r="W154" i="14"/>
  <c r="T154" i="14"/>
  <c r="Q154" i="14"/>
  <c r="N154" i="14"/>
  <c r="K154" i="14"/>
  <c r="H154" i="14"/>
  <c r="E154" i="14"/>
  <c r="AF153" i="14"/>
  <c r="AC153" i="14"/>
  <c r="Z153" i="14"/>
  <c r="W153" i="14"/>
  <c r="T153" i="14"/>
  <c r="Q153" i="14"/>
  <c r="N153" i="14"/>
  <c r="K153" i="14"/>
  <c r="H153" i="14"/>
  <c r="E153" i="14"/>
  <c r="AF152" i="14"/>
  <c r="AC152" i="14"/>
  <c r="Z152" i="14"/>
  <c r="W152" i="14"/>
  <c r="T152" i="14"/>
  <c r="Q152" i="14"/>
  <c r="N152" i="14"/>
  <c r="K152" i="14"/>
  <c r="H152" i="14"/>
  <c r="E152" i="14"/>
  <c r="AF151" i="14"/>
  <c r="AC151" i="14"/>
  <c r="Z151" i="14"/>
  <c r="W151" i="14"/>
  <c r="T151" i="14"/>
  <c r="Q151" i="14"/>
  <c r="N151" i="14"/>
  <c r="K151" i="14"/>
  <c r="H151" i="14"/>
  <c r="E151" i="14"/>
  <c r="AF150" i="14"/>
  <c r="Z150" i="14"/>
  <c r="T150" i="14"/>
  <c r="N150" i="14"/>
  <c r="H150" i="14"/>
  <c r="AF149" i="14"/>
  <c r="AC149" i="14"/>
  <c r="Z149" i="14"/>
  <c r="W149" i="14"/>
  <c r="T149" i="14"/>
  <c r="Q149" i="14"/>
  <c r="N149" i="14"/>
  <c r="K149" i="14"/>
  <c r="H149" i="14"/>
  <c r="E149" i="14"/>
  <c r="AF148" i="14"/>
  <c r="AC148" i="14"/>
  <c r="Z148" i="14"/>
  <c r="W148" i="14"/>
  <c r="T148" i="14"/>
  <c r="Q148" i="14"/>
  <c r="K148" i="14"/>
  <c r="M148" i="14" s="1"/>
  <c r="N148" i="14" s="1"/>
  <c r="E148" i="14"/>
  <c r="G148" i="14" s="1"/>
  <c r="H148" i="14" s="1"/>
  <c r="AF147" i="14"/>
  <c r="AC147" i="14"/>
  <c r="Z147" i="14"/>
  <c r="W147" i="14"/>
  <c r="T147" i="14"/>
  <c r="Q147" i="14"/>
  <c r="K147" i="14"/>
  <c r="M147" i="14" s="1"/>
  <c r="N147" i="14" s="1"/>
  <c r="E147" i="14"/>
  <c r="G147" i="14" s="1"/>
  <c r="H147" i="14" s="1"/>
  <c r="AF146" i="14"/>
  <c r="AC146" i="14"/>
  <c r="Z146" i="14"/>
  <c r="W146" i="14"/>
  <c r="T146" i="14"/>
  <c r="Q146" i="14"/>
  <c r="N146" i="14"/>
  <c r="K146" i="14"/>
  <c r="H146" i="14"/>
  <c r="E146" i="14"/>
  <c r="AF145" i="14"/>
  <c r="AC145" i="14"/>
  <c r="Z145" i="14"/>
  <c r="W145" i="14"/>
  <c r="T145" i="14"/>
  <c r="Q145" i="14"/>
  <c r="N145" i="14"/>
  <c r="K145" i="14"/>
  <c r="H145" i="14"/>
  <c r="E145" i="14"/>
  <c r="AF144" i="14"/>
  <c r="AC144" i="14"/>
  <c r="Z144" i="14"/>
  <c r="W144" i="14"/>
  <c r="T144" i="14"/>
  <c r="Q144" i="14"/>
  <c r="N144" i="14"/>
  <c r="K144" i="14"/>
  <c r="H144" i="14"/>
  <c r="E144" i="14"/>
  <c r="AF143" i="14"/>
  <c r="AC143" i="14"/>
  <c r="Z143" i="14"/>
  <c r="W143" i="14"/>
  <c r="T143" i="14"/>
  <c r="Q143" i="14"/>
  <c r="K143" i="14"/>
  <c r="M143" i="14" s="1"/>
  <c r="N143" i="14" s="1"/>
  <c r="G143" i="14"/>
  <c r="H143" i="14" s="1"/>
  <c r="E143" i="14"/>
  <c r="AF142" i="14"/>
  <c r="AC142" i="14"/>
  <c r="Z142" i="14"/>
  <c r="W142" i="14"/>
  <c r="T142" i="14"/>
  <c r="Q142" i="14"/>
  <c r="K142" i="14"/>
  <c r="M142" i="14" s="1"/>
  <c r="N142" i="14" s="1"/>
  <c r="E142" i="14"/>
  <c r="G142" i="14" s="1"/>
  <c r="H142" i="14" s="1"/>
  <c r="AF141" i="14"/>
  <c r="AC141" i="14"/>
  <c r="Z141" i="14"/>
  <c r="W141" i="14"/>
  <c r="T141" i="14"/>
  <c r="Q141" i="14"/>
  <c r="N141" i="14"/>
  <c r="K141" i="14"/>
  <c r="H141" i="14"/>
  <c r="E141" i="14"/>
  <c r="AF140" i="14"/>
  <c r="AC140" i="14"/>
  <c r="Z140" i="14"/>
  <c r="W140" i="14"/>
  <c r="T140" i="14"/>
  <c r="Q140" i="14"/>
  <c r="K140" i="14"/>
  <c r="M140" i="14" s="1"/>
  <c r="N140" i="14" s="1"/>
  <c r="E140" i="14"/>
  <c r="G140" i="14" s="1"/>
  <c r="H140" i="14" s="1"/>
  <c r="AF139" i="14"/>
  <c r="AC139" i="14"/>
  <c r="Z139" i="14"/>
  <c r="W139" i="14"/>
  <c r="T139" i="14"/>
  <c r="Q139" i="14"/>
  <c r="K139" i="14"/>
  <c r="M139" i="14" s="1"/>
  <c r="N139" i="14" s="1"/>
  <c r="E139" i="14"/>
  <c r="G139" i="14" s="1"/>
  <c r="H139" i="14" s="1"/>
  <c r="AF138" i="14"/>
  <c r="Z138" i="14"/>
  <c r="T138" i="14"/>
  <c r="N138" i="14"/>
  <c r="H138" i="14"/>
  <c r="AF137" i="14"/>
  <c r="AC137" i="14"/>
  <c r="Z137" i="14"/>
  <c r="W137" i="14"/>
  <c r="T137" i="14"/>
  <c r="Q137" i="14"/>
  <c r="M137" i="14"/>
  <c r="N137" i="14" s="1"/>
  <c r="K137" i="14"/>
  <c r="E137" i="14"/>
  <c r="G137" i="14" s="1"/>
  <c r="H137" i="14" s="1"/>
  <c r="AF136" i="14"/>
  <c r="Z136" i="14"/>
  <c r="T136" i="14"/>
  <c r="N136" i="14"/>
  <c r="H136" i="14"/>
  <c r="AF135" i="14"/>
  <c r="Z135" i="14"/>
  <c r="T135" i="14"/>
  <c r="N135" i="14"/>
  <c r="H135" i="14"/>
  <c r="AF134" i="14"/>
  <c r="Z134" i="14"/>
  <c r="T134" i="14"/>
  <c r="N134" i="14"/>
  <c r="H134" i="14"/>
  <c r="AF133" i="14"/>
  <c r="Z133" i="14"/>
  <c r="T133" i="14"/>
  <c r="N133" i="14"/>
  <c r="H133" i="14"/>
  <c r="AF132" i="14"/>
  <c r="AB132" i="14"/>
  <c r="Z132" i="14"/>
  <c r="V132" i="14"/>
  <c r="T132" i="14"/>
  <c r="P132" i="14"/>
  <c r="J132" i="14"/>
  <c r="M132" i="14" s="1"/>
  <c r="N132" i="14" s="1"/>
  <c r="D132" i="14"/>
  <c r="G132" i="14" s="1"/>
  <c r="H132" i="14" s="1"/>
  <c r="C130" i="14"/>
  <c r="AF122" i="14"/>
  <c r="Z122" i="14"/>
  <c r="T122" i="14"/>
  <c r="N122" i="14"/>
  <c r="H122" i="14"/>
  <c r="AF121" i="14"/>
  <c r="Z121" i="14"/>
  <c r="T121" i="14"/>
  <c r="N121" i="14"/>
  <c r="H121" i="14"/>
  <c r="AF120" i="14"/>
  <c r="AC120" i="14"/>
  <c r="Z120" i="14"/>
  <c r="W120" i="14"/>
  <c r="T120" i="14"/>
  <c r="Q120" i="14"/>
  <c r="N120" i="14"/>
  <c r="K120" i="14"/>
  <c r="H120" i="14"/>
  <c r="E120" i="14"/>
  <c r="AF119" i="14"/>
  <c r="AC119" i="14"/>
  <c r="Z119" i="14"/>
  <c r="W119" i="14"/>
  <c r="T119" i="14"/>
  <c r="Q119" i="14"/>
  <c r="N119" i="14"/>
  <c r="K119" i="14"/>
  <c r="H119" i="14"/>
  <c r="E119" i="14"/>
  <c r="AF118" i="14"/>
  <c r="Z118" i="14"/>
  <c r="T118" i="14"/>
  <c r="N118" i="14"/>
  <c r="H118" i="14"/>
  <c r="AF117" i="14"/>
  <c r="AC117" i="14"/>
  <c r="Z117" i="14"/>
  <c r="W117" i="14"/>
  <c r="T117" i="14"/>
  <c r="Q117" i="14"/>
  <c r="N117" i="14"/>
  <c r="K117" i="14"/>
  <c r="H117" i="14"/>
  <c r="E117" i="14"/>
  <c r="AF116" i="14"/>
  <c r="AC116" i="14"/>
  <c r="Z116" i="14"/>
  <c r="W116" i="14"/>
  <c r="T116" i="14"/>
  <c r="Q116" i="14"/>
  <c r="N116" i="14"/>
  <c r="K116" i="14"/>
  <c r="H116" i="14"/>
  <c r="E116" i="14"/>
  <c r="AF115" i="14"/>
  <c r="AC115" i="14"/>
  <c r="Z115" i="14"/>
  <c r="W115" i="14"/>
  <c r="T115" i="14"/>
  <c r="Q115" i="14"/>
  <c r="N115" i="14"/>
  <c r="K115" i="14"/>
  <c r="H115" i="14"/>
  <c r="E115" i="14"/>
  <c r="AF114" i="14"/>
  <c r="AC114" i="14"/>
  <c r="Z114" i="14"/>
  <c r="W114" i="14"/>
  <c r="T114" i="14"/>
  <c r="Q114" i="14"/>
  <c r="N114" i="14"/>
  <c r="K114" i="14"/>
  <c r="H114" i="14"/>
  <c r="E114" i="14"/>
  <c r="AF113" i="14"/>
  <c r="Z113" i="14"/>
  <c r="T113" i="14"/>
  <c r="N113" i="14"/>
  <c r="H113" i="14"/>
  <c r="AF112" i="14"/>
  <c r="AC112" i="14"/>
  <c r="Z112" i="14"/>
  <c r="W112" i="14"/>
  <c r="T112" i="14"/>
  <c r="Q112" i="14"/>
  <c r="N112" i="14"/>
  <c r="K112" i="14"/>
  <c r="H112" i="14"/>
  <c r="E112" i="14"/>
  <c r="AF111" i="14"/>
  <c r="AC111" i="14"/>
  <c r="Z111" i="14"/>
  <c r="W111" i="14"/>
  <c r="T111" i="14"/>
  <c r="Q111" i="14"/>
  <c r="K111" i="14"/>
  <c r="M111" i="14" s="1"/>
  <c r="N111" i="14" s="1"/>
  <c r="E111" i="14"/>
  <c r="G111" i="14" s="1"/>
  <c r="H111" i="14" s="1"/>
  <c r="AF110" i="14"/>
  <c r="AC110" i="14"/>
  <c r="Z110" i="14"/>
  <c r="W110" i="14"/>
  <c r="T110" i="14"/>
  <c r="Q110" i="14"/>
  <c r="N110" i="14"/>
  <c r="K110" i="14"/>
  <c r="M110" i="14" s="1"/>
  <c r="E110" i="14"/>
  <c r="G110" i="14" s="1"/>
  <c r="H110" i="14" s="1"/>
  <c r="AF109" i="14"/>
  <c r="AC109" i="14"/>
  <c r="Z109" i="14"/>
  <c r="W109" i="14"/>
  <c r="T109" i="14"/>
  <c r="Q109" i="14"/>
  <c r="N109" i="14"/>
  <c r="K109" i="14"/>
  <c r="H109" i="14"/>
  <c r="E109" i="14"/>
  <c r="AF108" i="14"/>
  <c r="AC108" i="14"/>
  <c r="Z108" i="14"/>
  <c r="W108" i="14"/>
  <c r="T108" i="14"/>
  <c r="Q108" i="14"/>
  <c r="N108" i="14"/>
  <c r="K108" i="14"/>
  <c r="H108" i="14"/>
  <c r="E108" i="14"/>
  <c r="AF107" i="14"/>
  <c r="AC107" i="14"/>
  <c r="Z107" i="14"/>
  <c r="W107" i="14"/>
  <c r="T107" i="14"/>
  <c r="Q107" i="14"/>
  <c r="N107" i="14"/>
  <c r="K107" i="14"/>
  <c r="H107" i="14"/>
  <c r="E107" i="14"/>
  <c r="AF106" i="14"/>
  <c r="AC106" i="14"/>
  <c r="Z106" i="14"/>
  <c r="W106" i="14"/>
  <c r="T106" i="14"/>
  <c r="Q106" i="14"/>
  <c r="M106" i="14"/>
  <c r="N106" i="14" s="1"/>
  <c r="K106" i="14"/>
  <c r="E106" i="14"/>
  <c r="G106" i="14" s="1"/>
  <c r="H106" i="14" s="1"/>
  <c r="AF105" i="14"/>
  <c r="AC105" i="14"/>
  <c r="Z105" i="14"/>
  <c r="W105" i="14"/>
  <c r="T105" i="14"/>
  <c r="Q105" i="14"/>
  <c r="K105" i="14"/>
  <c r="M105" i="14" s="1"/>
  <c r="N105" i="14" s="1"/>
  <c r="E105" i="14"/>
  <c r="G105" i="14" s="1"/>
  <c r="H105" i="14" s="1"/>
  <c r="AF104" i="14"/>
  <c r="AC104" i="14"/>
  <c r="Z104" i="14"/>
  <c r="W104" i="14"/>
  <c r="T104" i="14"/>
  <c r="Q104" i="14"/>
  <c r="N104" i="14"/>
  <c r="K104" i="14"/>
  <c r="H104" i="14"/>
  <c r="E104" i="14"/>
  <c r="AF103" i="14"/>
  <c r="AC103" i="14"/>
  <c r="Z103" i="14"/>
  <c r="W103" i="14"/>
  <c r="T103" i="14"/>
  <c r="Q103" i="14"/>
  <c r="K103" i="14"/>
  <c r="M103" i="14" s="1"/>
  <c r="N103" i="14" s="1"/>
  <c r="G103" i="14"/>
  <c r="H103" i="14" s="1"/>
  <c r="E103" i="14"/>
  <c r="AF102" i="14"/>
  <c r="AC102" i="14"/>
  <c r="Z102" i="14"/>
  <c r="W102" i="14"/>
  <c r="T102" i="14"/>
  <c r="Q102" i="14"/>
  <c r="M102" i="14"/>
  <c r="N102" i="14" s="1"/>
  <c r="K102" i="14"/>
  <c r="E102" i="14"/>
  <c r="G102" i="14" s="1"/>
  <c r="H102" i="14" s="1"/>
  <c r="AF101" i="14"/>
  <c r="Z101" i="14"/>
  <c r="T101" i="14"/>
  <c r="N101" i="14"/>
  <c r="H101" i="14"/>
  <c r="AF100" i="14"/>
  <c r="AC100" i="14"/>
  <c r="Z100" i="14"/>
  <c r="W100" i="14"/>
  <c r="T100" i="14"/>
  <c r="Q100" i="14"/>
  <c r="K100" i="14"/>
  <c r="M100" i="14" s="1"/>
  <c r="N100" i="14" s="1"/>
  <c r="E100" i="14"/>
  <c r="G100" i="14" s="1"/>
  <c r="H100" i="14" s="1"/>
  <c r="AF99" i="14"/>
  <c r="Z99" i="14"/>
  <c r="T99" i="14"/>
  <c r="N99" i="14"/>
  <c r="H99" i="14"/>
  <c r="AF98" i="14"/>
  <c r="Z98" i="14"/>
  <c r="T98" i="14"/>
  <c r="N98" i="14"/>
  <c r="H98" i="14"/>
  <c r="AF97" i="14"/>
  <c r="Z97" i="14"/>
  <c r="T97" i="14"/>
  <c r="N97" i="14"/>
  <c r="H97" i="14"/>
  <c r="AF96" i="14"/>
  <c r="Z96" i="14"/>
  <c r="T96" i="14"/>
  <c r="N96" i="14"/>
  <c r="H96" i="14"/>
  <c r="AF95" i="14"/>
  <c r="AB95" i="14"/>
  <c r="Z95" i="14"/>
  <c r="V95" i="14"/>
  <c r="T95" i="14"/>
  <c r="P95" i="14"/>
  <c r="M95" i="14"/>
  <c r="N95" i="14" s="1"/>
  <c r="J95" i="14"/>
  <c r="G95" i="14"/>
  <c r="H95" i="14" s="1"/>
  <c r="D95" i="14"/>
  <c r="C93" i="14"/>
  <c r="AF85" i="14"/>
  <c r="Z85" i="14"/>
  <c r="T85" i="14"/>
  <c r="N85" i="14"/>
  <c r="H85" i="14"/>
  <c r="AF84" i="14"/>
  <c r="Z84" i="14"/>
  <c r="T84" i="14"/>
  <c r="N84" i="14"/>
  <c r="H84" i="14"/>
  <c r="AF83" i="14"/>
  <c r="AC83" i="14"/>
  <c r="Z83" i="14"/>
  <c r="W83" i="14"/>
  <c r="T83" i="14"/>
  <c r="Q83" i="14"/>
  <c r="N83" i="14"/>
  <c r="K83" i="14"/>
  <c r="H83" i="14"/>
  <c r="E83" i="14"/>
  <c r="AF82" i="14"/>
  <c r="AC82" i="14"/>
  <c r="Z82" i="14"/>
  <c r="W82" i="14"/>
  <c r="T82" i="14"/>
  <c r="Q82" i="14"/>
  <c r="N82" i="14"/>
  <c r="K82" i="14"/>
  <c r="H82" i="14"/>
  <c r="E82" i="14"/>
  <c r="AF81" i="14"/>
  <c r="Z81" i="14"/>
  <c r="T81" i="14"/>
  <c r="N81" i="14"/>
  <c r="H81" i="14"/>
  <c r="AF80" i="14"/>
  <c r="AC80" i="14"/>
  <c r="Z80" i="14"/>
  <c r="W80" i="14"/>
  <c r="T80" i="14"/>
  <c r="Q80" i="14"/>
  <c r="N80" i="14"/>
  <c r="K80" i="14"/>
  <c r="H80" i="14"/>
  <c r="E80" i="14"/>
  <c r="AF79" i="14"/>
  <c r="AC79" i="14"/>
  <c r="Z79" i="14"/>
  <c r="W79" i="14"/>
  <c r="T79" i="14"/>
  <c r="Q79" i="14"/>
  <c r="N79" i="14"/>
  <c r="K79" i="14"/>
  <c r="H79" i="14"/>
  <c r="E79" i="14"/>
  <c r="AF78" i="14"/>
  <c r="AC78" i="14"/>
  <c r="Z78" i="14"/>
  <c r="W78" i="14"/>
  <c r="T78" i="14"/>
  <c r="Q78" i="14"/>
  <c r="N78" i="14"/>
  <c r="K78" i="14"/>
  <c r="H78" i="14"/>
  <c r="E78" i="14"/>
  <c r="AF77" i="14"/>
  <c r="AC77" i="14"/>
  <c r="Z77" i="14"/>
  <c r="W77" i="14"/>
  <c r="T77" i="14"/>
  <c r="Q77" i="14"/>
  <c r="N77" i="14"/>
  <c r="K77" i="14"/>
  <c r="H77" i="14"/>
  <c r="E77" i="14"/>
  <c r="AF76" i="14"/>
  <c r="Z76" i="14"/>
  <c r="T76" i="14"/>
  <c r="N76" i="14"/>
  <c r="H76" i="14"/>
  <c r="AF75" i="14"/>
  <c r="AC75" i="14"/>
  <c r="Z75" i="14"/>
  <c r="W75" i="14"/>
  <c r="T75" i="14"/>
  <c r="Q75" i="14"/>
  <c r="N75" i="14"/>
  <c r="K75" i="14"/>
  <c r="H75" i="14"/>
  <c r="E75" i="14"/>
  <c r="AF74" i="14"/>
  <c r="AC74" i="14"/>
  <c r="Z74" i="14"/>
  <c r="W74" i="14"/>
  <c r="T74" i="14"/>
  <c r="Q74" i="14"/>
  <c r="K74" i="14"/>
  <c r="M74" i="14" s="1"/>
  <c r="N74" i="14" s="1"/>
  <c r="E74" i="14"/>
  <c r="G74" i="14" s="1"/>
  <c r="H74" i="14" s="1"/>
  <c r="AF73" i="14"/>
  <c r="AC73" i="14"/>
  <c r="Z73" i="14"/>
  <c r="W73" i="14"/>
  <c r="T73" i="14"/>
  <c r="Q73" i="14"/>
  <c r="K73" i="14"/>
  <c r="M73" i="14" s="1"/>
  <c r="N73" i="14" s="1"/>
  <c r="G73" i="14"/>
  <c r="H73" i="14" s="1"/>
  <c r="E73" i="14"/>
  <c r="AF72" i="14"/>
  <c r="AC72" i="14"/>
  <c r="Z72" i="14"/>
  <c r="W72" i="14"/>
  <c r="T72" i="14"/>
  <c r="Q72" i="14"/>
  <c r="N72" i="14"/>
  <c r="K72" i="14"/>
  <c r="H72" i="14"/>
  <c r="E72" i="14"/>
  <c r="AF71" i="14"/>
  <c r="AC71" i="14"/>
  <c r="Z71" i="14"/>
  <c r="W71" i="14"/>
  <c r="T71" i="14"/>
  <c r="Q71" i="14"/>
  <c r="N71" i="14"/>
  <c r="K71" i="14"/>
  <c r="H71" i="14"/>
  <c r="E71" i="14"/>
  <c r="AF70" i="14"/>
  <c r="AC70" i="14"/>
  <c r="Z70" i="14"/>
  <c r="W70" i="14"/>
  <c r="T70" i="14"/>
  <c r="Q70" i="14"/>
  <c r="N70" i="14"/>
  <c r="K70" i="14"/>
  <c r="H70" i="14"/>
  <c r="E70" i="14"/>
  <c r="AF69" i="14"/>
  <c r="AC69" i="14"/>
  <c r="Z69" i="14"/>
  <c r="W69" i="14"/>
  <c r="T69" i="14"/>
  <c r="Q69" i="14"/>
  <c r="K69" i="14"/>
  <c r="M69" i="14" s="1"/>
  <c r="N69" i="14" s="1"/>
  <c r="E69" i="14"/>
  <c r="G69" i="14" s="1"/>
  <c r="H69" i="14" s="1"/>
  <c r="AF68" i="14"/>
  <c r="AC68" i="14"/>
  <c r="Z68" i="14"/>
  <c r="W68" i="14"/>
  <c r="T68" i="14"/>
  <c r="Q68" i="14"/>
  <c r="M68" i="14"/>
  <c r="N68" i="14" s="1"/>
  <c r="K68" i="14"/>
  <c r="G68" i="14"/>
  <c r="H68" i="14" s="1"/>
  <c r="E68" i="14"/>
  <c r="AF67" i="14"/>
  <c r="AC67" i="14"/>
  <c r="Z67" i="14"/>
  <c r="W67" i="14"/>
  <c r="T67" i="14"/>
  <c r="Q67" i="14"/>
  <c r="N67" i="14"/>
  <c r="K67" i="14"/>
  <c r="H67" i="14"/>
  <c r="E67" i="14"/>
  <c r="AF66" i="14"/>
  <c r="AC66" i="14"/>
  <c r="Z66" i="14"/>
  <c r="W66" i="14"/>
  <c r="T66" i="14"/>
  <c r="Q66" i="14"/>
  <c r="K66" i="14"/>
  <c r="M66" i="14" s="1"/>
  <c r="N66" i="14" s="1"/>
  <c r="E66" i="14"/>
  <c r="G66" i="14" s="1"/>
  <c r="H66" i="14" s="1"/>
  <c r="AF65" i="14"/>
  <c r="AC65" i="14"/>
  <c r="Z65" i="14"/>
  <c r="W65" i="14"/>
  <c r="T65" i="14"/>
  <c r="Q65" i="14"/>
  <c r="K65" i="14"/>
  <c r="M65" i="14" s="1"/>
  <c r="N65" i="14" s="1"/>
  <c r="E65" i="14"/>
  <c r="G65" i="14" s="1"/>
  <c r="H65" i="14" s="1"/>
  <c r="AF64" i="14"/>
  <c r="Z64" i="14"/>
  <c r="T64" i="14"/>
  <c r="N64" i="14"/>
  <c r="H64" i="14"/>
  <c r="AF63" i="14"/>
  <c r="AC63" i="14"/>
  <c r="Z63" i="14"/>
  <c r="W63" i="14"/>
  <c r="T63" i="14"/>
  <c r="Q63" i="14"/>
  <c r="K63" i="14"/>
  <c r="M63" i="14" s="1"/>
  <c r="N63" i="14" s="1"/>
  <c r="E63" i="14"/>
  <c r="G63" i="14" s="1"/>
  <c r="H63" i="14" s="1"/>
  <c r="AF62" i="14"/>
  <c r="Z62" i="14"/>
  <c r="T62" i="14"/>
  <c r="N62" i="14"/>
  <c r="H62" i="14"/>
  <c r="AF61" i="14"/>
  <c r="Z61" i="14"/>
  <c r="T61" i="14"/>
  <c r="N61" i="14"/>
  <c r="H61" i="14"/>
  <c r="AF60" i="14"/>
  <c r="Z60" i="14"/>
  <c r="T60" i="14"/>
  <c r="N60" i="14"/>
  <c r="H60" i="14"/>
  <c r="AF59" i="14"/>
  <c r="Z59" i="14"/>
  <c r="T59" i="14"/>
  <c r="N59" i="14"/>
  <c r="H59" i="14"/>
  <c r="AF58" i="14"/>
  <c r="AB58" i="14"/>
  <c r="Z58" i="14"/>
  <c r="V58" i="14"/>
  <c r="T58" i="14"/>
  <c r="P58" i="14"/>
  <c r="J58" i="14"/>
  <c r="M58" i="14" s="1"/>
  <c r="N58" i="14" s="1"/>
  <c r="D58" i="14"/>
  <c r="G58" i="14" s="1"/>
  <c r="H58" i="14" s="1"/>
  <c r="J19" i="14"/>
  <c r="K19" i="14" s="1"/>
  <c r="I19" i="14"/>
  <c r="H19" i="14"/>
  <c r="F19" i="14"/>
  <c r="G19" i="14" s="1"/>
  <c r="D19" i="14"/>
  <c r="E19" i="14" s="1"/>
  <c r="J18" i="14"/>
  <c r="K18" i="14" s="1"/>
  <c r="H18" i="14"/>
  <c r="I18" i="14" s="1"/>
  <c r="F18" i="14"/>
  <c r="G18" i="14" s="1"/>
  <c r="D18" i="14"/>
  <c r="E18" i="14" s="1"/>
  <c r="J17" i="14"/>
  <c r="K17" i="14" s="1"/>
  <c r="I17" i="14"/>
  <c r="H17" i="14"/>
  <c r="F17" i="14"/>
  <c r="G17" i="14" s="1"/>
  <c r="D17" i="14"/>
  <c r="E17" i="14" s="1"/>
  <c r="J16" i="14"/>
  <c r="K16" i="14" s="1"/>
  <c r="H16" i="14"/>
  <c r="I16" i="14" s="1"/>
  <c r="F16" i="14"/>
  <c r="G16" i="14" s="1"/>
  <c r="D16" i="14"/>
  <c r="E16" i="14" s="1"/>
  <c r="J15" i="14"/>
  <c r="K15" i="14" s="1"/>
  <c r="I15" i="14"/>
  <c r="H15" i="14"/>
  <c r="F15" i="14"/>
  <c r="G15" i="14" s="1"/>
  <c r="D15" i="14"/>
  <c r="E15" i="14" s="1"/>
  <c r="J14" i="14"/>
  <c r="K14" i="14" s="1"/>
  <c r="H14" i="14"/>
  <c r="I14" i="14" s="1"/>
  <c r="B14" i="14"/>
  <c r="B13" i="14"/>
  <c r="B12" i="14"/>
  <c r="B11" i="14"/>
  <c r="B10" i="14"/>
  <c r="B9" i="14"/>
  <c r="B8" i="14"/>
  <c r="B7" i="14"/>
  <c r="B6" i="14"/>
  <c r="B5" i="14"/>
  <c r="T124" i="14" l="1"/>
  <c r="AF87" i="14"/>
  <c r="T198" i="14"/>
  <c r="AF198" i="14"/>
  <c r="Z344" i="14"/>
  <c r="Z309" i="14"/>
  <c r="H87" i="14"/>
  <c r="N124" i="14"/>
  <c r="T123" i="14"/>
  <c r="T125" i="14" s="1"/>
  <c r="H6" i="14" s="1"/>
  <c r="I6" i="14" s="1"/>
  <c r="T87" i="14"/>
  <c r="T86" i="14"/>
  <c r="H124" i="14"/>
  <c r="H123" i="14"/>
  <c r="N87" i="14"/>
  <c r="N86" i="14"/>
  <c r="Z86" i="14"/>
  <c r="Z87" i="14"/>
  <c r="H86" i="14"/>
  <c r="H160" i="14"/>
  <c r="H161" i="14"/>
  <c r="N161" i="14"/>
  <c r="N160" i="14"/>
  <c r="AF160" i="14"/>
  <c r="AF161" i="14"/>
  <c r="H198" i="14"/>
  <c r="H197" i="14"/>
  <c r="Z198" i="14"/>
  <c r="AF235" i="14"/>
  <c r="AF234" i="14"/>
  <c r="N123" i="14"/>
  <c r="AF124" i="14"/>
  <c r="AF123" i="14"/>
  <c r="AF125" i="14" s="1"/>
  <c r="Z161" i="14"/>
  <c r="Z160" i="14"/>
  <c r="H234" i="14"/>
  <c r="H235" i="14"/>
  <c r="H272" i="14"/>
  <c r="H271" i="14"/>
  <c r="AF86" i="14"/>
  <c r="Z124" i="14"/>
  <c r="Z123" i="14"/>
  <c r="T161" i="14"/>
  <c r="T160" i="14"/>
  <c r="N197" i="14"/>
  <c r="N198" i="14"/>
  <c r="Z235" i="14"/>
  <c r="T197" i="14"/>
  <c r="T199" i="14" s="1"/>
  <c r="H8" i="14" s="1"/>
  <c r="I8" i="14" s="1"/>
  <c r="T309" i="14"/>
  <c r="T308" i="14"/>
  <c r="Z197" i="14"/>
  <c r="Z199" i="14" s="1"/>
  <c r="J8" i="14" s="1"/>
  <c r="K8" i="14" s="1"/>
  <c r="Z234" i="14"/>
  <c r="Z272" i="14"/>
  <c r="H308" i="14"/>
  <c r="AF197" i="14"/>
  <c r="AF199" i="14" s="1"/>
  <c r="T235" i="14"/>
  <c r="T234" i="14"/>
  <c r="T271" i="14"/>
  <c r="T273" i="14" s="1"/>
  <c r="H10" i="14" s="1"/>
  <c r="I10" i="14" s="1"/>
  <c r="T272" i="14"/>
  <c r="N308" i="14"/>
  <c r="N309" i="14"/>
  <c r="N235" i="14"/>
  <c r="N234" i="14"/>
  <c r="N272" i="14"/>
  <c r="N271" i="14"/>
  <c r="AF272" i="14"/>
  <c r="AF271" i="14"/>
  <c r="N344" i="14"/>
  <c r="N345" i="14"/>
  <c r="Z271" i="14"/>
  <c r="Z273" i="14" s="1"/>
  <c r="J10" i="14" s="1"/>
  <c r="K10" i="14" s="1"/>
  <c r="F13" i="14"/>
  <c r="G13" i="14" s="1"/>
  <c r="Z345" i="14"/>
  <c r="Z346" i="14" s="1"/>
  <c r="J12" i="14" s="1"/>
  <c r="K12" i="14" s="1"/>
  <c r="H309" i="14"/>
  <c r="AF309" i="14"/>
  <c r="H345" i="14"/>
  <c r="H344" i="14"/>
  <c r="T344" i="14"/>
  <c r="T345" i="14"/>
  <c r="H13" i="14"/>
  <c r="I13" i="14" s="1"/>
  <c r="Z308" i="14"/>
  <c r="Z310" i="14" s="1"/>
  <c r="J11" i="14" s="1"/>
  <c r="K11" i="14" s="1"/>
  <c r="AF308" i="14"/>
  <c r="AF345" i="14"/>
  <c r="AF344" i="14"/>
  <c r="D13" i="14"/>
  <c r="E13" i="14" s="1"/>
  <c r="J13" i="14"/>
  <c r="K13" i="14" s="1"/>
  <c r="D14" i="14"/>
  <c r="E14" i="14" s="1"/>
  <c r="F11" i="10"/>
  <c r="G11" i="10"/>
  <c r="H11" i="10"/>
  <c r="I11" i="10"/>
  <c r="D20" i="10" s="1"/>
  <c r="Z88" i="14" l="1"/>
  <c r="J5" i="14" s="1"/>
  <c r="K5" i="14" s="1"/>
  <c r="Z162" i="14"/>
  <c r="J7" i="14" s="1"/>
  <c r="K7" i="14" s="1"/>
  <c r="H310" i="14"/>
  <c r="D11" i="14" s="1"/>
  <c r="E11" i="14" s="1"/>
  <c r="AF88" i="14"/>
  <c r="H88" i="14"/>
  <c r="D5" i="14" s="1"/>
  <c r="E5" i="14" s="1"/>
  <c r="N346" i="14"/>
  <c r="F12" i="14" s="1"/>
  <c r="G12" i="14" s="1"/>
  <c r="H346" i="14"/>
  <c r="D12" i="14" s="1"/>
  <c r="E12" i="14" s="1"/>
  <c r="N310" i="14"/>
  <c r="F11" i="14" s="1"/>
  <c r="G11" i="14" s="1"/>
  <c r="H273" i="14"/>
  <c r="D10" i="14" s="1"/>
  <c r="E10" i="14" s="1"/>
  <c r="N199" i="14"/>
  <c r="F8" i="14" s="1"/>
  <c r="G8" i="14" s="1"/>
  <c r="H199" i="14"/>
  <c r="D8" i="14" s="1"/>
  <c r="E8" i="14" s="1"/>
  <c r="N162" i="14"/>
  <c r="F7" i="14" s="1"/>
  <c r="G7" i="14" s="1"/>
  <c r="N125" i="14"/>
  <c r="F6" i="14" s="1"/>
  <c r="G6" i="14" s="1"/>
  <c r="AF346" i="14"/>
  <c r="T346" i="14"/>
  <c r="H12" i="14" s="1"/>
  <c r="I12" i="14" s="1"/>
  <c r="AF273" i="14"/>
  <c r="N236" i="14"/>
  <c r="F9" i="14" s="1"/>
  <c r="G9" i="14" s="1"/>
  <c r="T162" i="14"/>
  <c r="H7" i="14" s="1"/>
  <c r="I7" i="14" s="1"/>
  <c r="H236" i="14"/>
  <c r="D9" i="14" s="1"/>
  <c r="E9" i="14" s="1"/>
  <c r="AF162" i="14"/>
  <c r="H162" i="14"/>
  <c r="D7" i="14" s="1"/>
  <c r="E7" i="14" s="1"/>
  <c r="N88" i="14"/>
  <c r="F5" i="14" s="1"/>
  <c r="G5" i="14" s="1"/>
  <c r="T88" i="14"/>
  <c r="H5" i="14" s="1"/>
  <c r="I5" i="14" s="1"/>
  <c r="AF310" i="14"/>
  <c r="N273" i="14"/>
  <c r="F10" i="14" s="1"/>
  <c r="G10" i="14" s="1"/>
  <c r="T236" i="14"/>
  <c r="H9" i="14" s="1"/>
  <c r="I9" i="14" s="1"/>
  <c r="T310" i="14"/>
  <c r="H11" i="14" s="1"/>
  <c r="I11" i="14" s="1"/>
  <c r="Z125" i="14"/>
  <c r="J6" i="14" s="1"/>
  <c r="K6" i="14" s="1"/>
  <c r="AF236" i="14"/>
  <c r="H125" i="14"/>
  <c r="D6" i="14" s="1"/>
  <c r="E6" i="14" s="1"/>
  <c r="F14" i="14"/>
  <c r="G14" i="14" s="1"/>
  <c r="Z236" i="14"/>
  <c r="J9" i="14" s="1"/>
  <c r="K9" i="14" s="1"/>
  <c r="D21" i="10"/>
  <c r="E20" i="10" s="1"/>
  <c r="G20" i="10" s="1"/>
  <c r="E18" i="10" l="1"/>
  <c r="G18" i="10" s="1"/>
  <c r="E17" i="10"/>
  <c r="G17" i="10" s="1"/>
  <c r="E19" i="10"/>
  <c r="G19" i="10" s="1"/>
  <c r="G21" i="10" l="1"/>
</calcChain>
</file>

<file path=xl/sharedStrings.xml><?xml version="1.0" encoding="utf-8"?>
<sst xmlns="http://schemas.openxmlformats.org/spreadsheetml/2006/main" count="762" uniqueCount="87">
  <si>
    <t>Titik Pantau</t>
  </si>
  <si>
    <t>Peruntukkan</t>
  </si>
  <si>
    <t>September</t>
  </si>
  <si>
    <t>November</t>
  </si>
  <si>
    <t>Kelas</t>
  </si>
  <si>
    <t>PI</t>
  </si>
  <si>
    <t>Status</t>
  </si>
  <si>
    <t>II</t>
  </si>
  <si>
    <t>i</t>
  </si>
  <si>
    <t>Parameter</t>
  </si>
  <si>
    <t>Uji</t>
  </si>
  <si>
    <t>Default</t>
  </si>
  <si>
    <t>Catatan</t>
  </si>
  <si>
    <t>Ya / Tidak</t>
  </si>
  <si>
    <t>pH</t>
  </si>
  <si>
    <t>Ya</t>
  </si>
  <si>
    <t>OK !</t>
  </si>
  <si>
    <t>DHL</t>
  </si>
  <si>
    <t>Tidak</t>
  </si>
  <si>
    <t>BMA tidak tersedia</t>
  </si>
  <si>
    <t>Turbiditas</t>
  </si>
  <si>
    <t xml:space="preserve">                    </t>
  </si>
  <si>
    <t>Temperatur</t>
  </si>
  <si>
    <t>Data referensi tidak tersedia</t>
  </si>
  <si>
    <t>Salinitas</t>
  </si>
  <si>
    <t>DO</t>
  </si>
  <si>
    <t>Debit</t>
  </si>
  <si>
    <t>TSS</t>
  </si>
  <si>
    <t xml:space="preserve"> </t>
  </si>
  <si>
    <t>Fecal Coli</t>
  </si>
  <si>
    <t>Coliform</t>
  </si>
  <si>
    <t>BOD</t>
  </si>
  <si>
    <t>COD</t>
  </si>
  <si>
    <t>Besi</t>
  </si>
  <si>
    <t>Seng</t>
  </si>
  <si>
    <t xml:space="preserve">Amonia </t>
  </si>
  <si>
    <t>Nitrat</t>
  </si>
  <si>
    <t>Fosfat</t>
  </si>
  <si>
    <t>MBAS</t>
  </si>
  <si>
    <t>Kadmium</t>
  </si>
  <si>
    <t>Data tidak ada</t>
  </si>
  <si>
    <t>Tembaga</t>
  </si>
  <si>
    <t>Raksa</t>
  </si>
  <si>
    <t>Mangan</t>
  </si>
  <si>
    <t>Sulfat</t>
  </si>
  <si>
    <t>Organik</t>
  </si>
  <si>
    <t>Nitrit</t>
  </si>
  <si>
    <t>Timbal</t>
  </si>
  <si>
    <t>Nikel</t>
  </si>
  <si>
    <t>Krom (total)</t>
  </si>
  <si>
    <t>Data</t>
  </si>
  <si>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(Data)</t>
    </r>
  </si>
  <si>
    <r>
      <rPr>
        <sz val="10"/>
        <rFont val="Arial"/>
        <family val="2"/>
      </rPr>
      <t>L</t>
    </r>
    <r>
      <rPr>
        <vertAlign val="subscript"/>
        <sz val="10"/>
        <rFont val="Arial"/>
        <family val="2"/>
      </rPr>
      <t>ij</t>
    </r>
    <r>
      <rPr>
        <sz val="10"/>
        <rFont val="Arial"/>
        <family val="2"/>
      </rPr>
      <t xml:space="preserve"> (BMA)</t>
    </r>
  </si>
  <si>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/L</t>
    </r>
    <r>
      <rPr>
        <vertAlign val="subscript"/>
        <sz val="10"/>
        <rFont val="Arial"/>
        <family val="2"/>
      </rPr>
      <t>ij</t>
    </r>
  </si>
  <si>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/L</t>
    </r>
    <r>
      <rPr>
        <vertAlign val="subscript"/>
        <sz val="10"/>
        <rFont val="Arial"/>
        <family val="2"/>
      </rPr>
      <t>ij,baru</t>
    </r>
  </si>
  <si>
    <t>-</t>
  </si>
  <si>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/L</t>
    </r>
    <r>
      <rPr>
        <vertAlign val="subscript"/>
        <sz val="10"/>
        <rFont val="Arial"/>
        <family val="2"/>
      </rPr>
      <t>ij,R</t>
    </r>
  </si>
  <si>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/L</t>
    </r>
    <r>
      <rPr>
        <vertAlign val="subscript"/>
        <sz val="10"/>
        <rFont val="Arial"/>
        <family val="2"/>
      </rPr>
      <t>ij,M</t>
    </r>
  </si>
  <si>
    <r>
      <rPr>
        <sz val="10"/>
        <rFont val="Arial"/>
        <family val="2"/>
      </rPr>
      <t>PI</t>
    </r>
    <r>
      <rPr>
        <vertAlign val="subscript"/>
        <sz val="10"/>
        <rFont val="Arial"/>
        <family val="2"/>
      </rPr>
      <t>j</t>
    </r>
  </si>
  <si>
    <t>Kelas :</t>
  </si>
  <si>
    <t>Data :</t>
  </si>
  <si>
    <t>INDEKS KUALITAS AIR PROPINSI</t>
  </si>
  <si>
    <t>NAMA PROPINSI :</t>
  </si>
  <si>
    <t>Sumsel</t>
  </si>
  <si>
    <t>No.</t>
  </si>
  <si>
    <t>Kab</t>
  </si>
  <si>
    <r>
      <rPr>
        <sz val="10"/>
        <rFont val="Calibri"/>
        <family val="2"/>
      </rPr>
      <t xml:space="preserve">∑ </t>
    </r>
    <r>
      <rPr>
        <sz val="10"/>
        <rFont val="Arial"/>
        <family val="2"/>
      </rPr>
      <t>Titik</t>
    </r>
  </si>
  <si>
    <t>Frekuensi</t>
  </si>
  <si>
    <t>Memenuhi</t>
  </si>
  <si>
    <t>Ringan</t>
  </si>
  <si>
    <t>Sedang</t>
  </si>
  <si>
    <t>Berat</t>
  </si>
  <si>
    <t>No</t>
  </si>
  <si>
    <t>Jumlah</t>
  </si>
  <si>
    <t>Persen</t>
  </si>
  <si>
    <t>Bobot</t>
  </si>
  <si>
    <t>Nilai</t>
  </si>
  <si>
    <t>Sungai Warkuk Kota Batu</t>
  </si>
  <si>
    <t>Danau Ranau Banding Agung</t>
  </si>
  <si>
    <t>Sungai Komering Muara Dua</t>
  </si>
  <si>
    <t>Sungai Selabung Rantau Nipis</t>
  </si>
  <si>
    <t>Sungai Ogan Desa Pusar</t>
  </si>
  <si>
    <t>Sungai Ogan Peninjauan</t>
  </si>
  <si>
    <t>Sungai Ogan Kerta Mulya</t>
  </si>
  <si>
    <t>Sungai Lengkayap Desa Lengkayap</t>
  </si>
  <si>
    <t>OKU Selatan</t>
  </si>
  <si>
    <t>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</si>
</sst>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_ "/>
    <numFmt numFmtId="167" formatCode="0.000"/>
  </numFmts>
  <fonts count="14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u/>
      <sz val="12"/>
      <name val="Arial"/>
      <family val="2"/>
    </font>
    <font>
      <sz val="10"/>
      <color indexed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</font>
    <font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1" xfId="0" applyBorder="1"/>
    <xf numFmtId="0" fontId="0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Font="1" applyBorder="1"/>
    <xf numFmtId="2" fontId="0" fillId="0" borderId="1" xfId="0" applyNumberFormat="1" applyBorder="1"/>
    <xf numFmtId="2" fontId="0" fillId="0" borderId="6" xfId="0" applyNumberFormat="1" applyBorder="1"/>
    <xf numFmtId="2" fontId="11" fillId="3" borderId="4" xfId="0" applyNumberFormat="1" applyFont="1" applyFill="1" applyBorder="1"/>
    <xf numFmtId="0" fontId="2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4" fontId="0" fillId="0" borderId="19" xfId="0" applyNumberFormat="1" applyFont="1" applyBorder="1" applyAlignment="1">
      <alignment horizontal="center"/>
    </xf>
    <xf numFmtId="0" fontId="0" fillId="0" borderId="18" xfId="0" applyFont="1" applyBorder="1"/>
    <xf numFmtId="0" fontId="0" fillId="0" borderId="12" xfId="0" applyFont="1" applyBorder="1"/>
    <xf numFmtId="164" fontId="0" fillId="0" borderId="12" xfId="0" applyNumberFormat="1" applyBorder="1" applyAlignment="1">
      <alignment horizontal="center"/>
    </xf>
    <xf numFmtId="4" fontId="0" fillId="0" borderId="14" xfId="0" applyNumberFormat="1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/>
    <xf numFmtId="0" fontId="0" fillId="0" borderId="32" xfId="0" applyFont="1" applyBorder="1"/>
    <xf numFmtId="0" fontId="0" fillId="0" borderId="6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6" xfId="0" applyFont="1" applyFill="1" applyBorder="1"/>
    <xf numFmtId="0" fontId="0" fillId="0" borderId="27" xfId="0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33" xfId="0" applyFont="1" applyFill="1" applyBorder="1"/>
    <xf numFmtId="0" fontId="0" fillId="4" borderId="20" xfId="0" applyFill="1" applyBorder="1"/>
    <xf numFmtId="0" fontId="0" fillId="0" borderId="34" xfId="0" applyBorder="1"/>
    <xf numFmtId="0" fontId="0" fillId="0" borderId="35" xfId="0" applyBorder="1"/>
    <xf numFmtId="0" fontId="0" fillId="3" borderId="36" xfId="0" applyFont="1" applyFill="1" applyBorder="1"/>
    <xf numFmtId="0" fontId="3" fillId="0" borderId="5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2" fontId="0" fillId="0" borderId="17" xfId="0" applyNumberFormat="1" applyBorder="1"/>
    <xf numFmtId="0" fontId="0" fillId="0" borderId="37" xfId="0" applyFont="1" applyFill="1" applyBorder="1"/>
    <xf numFmtId="2" fontId="0" fillId="0" borderId="5" xfId="0" applyNumberFormat="1" applyBorder="1" applyAlignment="1">
      <alignment horizontal="center"/>
    </xf>
    <xf numFmtId="2" fontId="0" fillId="0" borderId="19" xfId="0" applyNumberFormat="1" applyBorder="1"/>
    <xf numFmtId="0" fontId="12" fillId="0" borderId="7" xfId="0" applyFont="1" applyFill="1" applyBorder="1" applyAlignment="1">
      <alignment horizontal="center" vertical="center"/>
    </xf>
    <xf numFmtId="0" fontId="0" fillId="3" borderId="37" xfId="0" applyFont="1" applyFill="1" applyBorder="1"/>
    <xf numFmtId="3" fontId="0" fillId="0" borderId="5" xfId="0" applyNumberFormat="1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left"/>
    </xf>
    <xf numFmtId="0" fontId="0" fillId="4" borderId="38" xfId="0" applyFill="1" applyBorder="1"/>
    <xf numFmtId="0" fontId="0" fillId="0" borderId="39" xfId="0" applyBorder="1"/>
    <xf numFmtId="2" fontId="0" fillId="0" borderId="15" xfId="0" applyNumberFormat="1" applyBorder="1"/>
    <xf numFmtId="2" fontId="0" fillId="0" borderId="2" xfId="0" applyNumberFormat="1" applyBorder="1"/>
    <xf numFmtId="15" fontId="1" fillId="0" borderId="0" xfId="0" applyNumberFormat="1" applyFont="1" applyBorder="1"/>
    <xf numFmtId="49" fontId="6" fillId="0" borderId="5" xfId="0" applyNumberFormat="1" applyFont="1" applyBorder="1" applyAlignment="1">
      <alignment horizontal="center"/>
    </xf>
    <xf numFmtId="0" fontId="0" fillId="5" borderId="37" xfId="0" applyFont="1" applyFill="1" applyBorder="1"/>
    <xf numFmtId="0" fontId="0" fillId="4" borderId="18" xfId="0" applyFill="1" applyBorder="1"/>
    <xf numFmtId="0" fontId="0" fillId="0" borderId="40" xfId="0" applyFont="1" applyFill="1" applyBorder="1"/>
    <xf numFmtId="0" fontId="0" fillId="4" borderId="12" xfId="0" applyFill="1" applyBorder="1"/>
    <xf numFmtId="0" fontId="0" fillId="0" borderId="41" xfId="0" applyBorder="1"/>
    <xf numFmtId="0" fontId="0" fillId="0" borderId="41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14" xfId="0" applyNumberFormat="1" applyBorder="1"/>
    <xf numFmtId="0" fontId="0" fillId="0" borderId="8" xfId="0" applyBorder="1"/>
    <xf numFmtId="2" fontId="0" fillId="0" borderId="42" xfId="0" applyNumberFormat="1" applyBorder="1"/>
    <xf numFmtId="0" fontId="0" fillId="0" borderId="18" xfId="0" applyBorder="1"/>
    <xf numFmtId="0" fontId="0" fillId="0" borderId="12" xfId="0" applyBorder="1"/>
    <xf numFmtId="165" fontId="0" fillId="0" borderId="14" xfId="0" applyNumberFormat="1" applyBorder="1"/>
    <xf numFmtId="0" fontId="5" fillId="0" borderId="5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/>
    <xf numFmtId="4" fontId="3" fillId="0" borderId="5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43" xfId="0" applyNumberFormat="1" applyBorder="1"/>
    <xf numFmtId="0" fontId="1" fillId="0" borderId="0" xfId="0" applyFont="1" applyBorder="1"/>
    <xf numFmtId="0" fontId="3" fillId="2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16" xfId="0" applyBorder="1"/>
    <xf numFmtId="49" fontId="6" fillId="0" borderId="5" xfId="0" applyNumberFormat="1" applyFont="1" applyBorder="1" applyAlignment="1">
      <alignment horizontal="center" wrapText="1"/>
    </xf>
    <xf numFmtId="2" fontId="0" fillId="0" borderId="44" xfId="0" applyNumberFormat="1" applyBorder="1"/>
    <xf numFmtId="0" fontId="7" fillId="4" borderId="5" xfId="0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67" fontId="7" fillId="4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4" fontId="0" fillId="3" borderId="17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4" fontId="0" fillId="3" borderId="1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164" fontId="0" fillId="6" borderId="18" xfId="0" applyNumberFormat="1" applyFill="1" applyBorder="1" applyAlignment="1">
      <alignment horizontal="center"/>
    </xf>
    <xf numFmtId="4" fontId="0" fillId="6" borderId="19" xfId="0" applyNumberFormat="1" applyFont="1" applyFill="1" applyBorder="1" applyAlignment="1">
      <alignment horizontal="center"/>
    </xf>
    <xf numFmtId="2" fontId="0" fillId="0" borderId="0" xfId="0" applyNumberFormat="1" applyBorder="1"/>
    <xf numFmtId="2" fontId="11" fillId="0" borderId="0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3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346"/>
  <sheetViews>
    <sheetView showGridLines="0" zoomScale="60" zoomScaleNormal="60" zoomScaleSheetLayoutView="100" workbookViewId="0">
      <selection activeCell="AE316" activeCellId="1" sqref="Y316:Y343 AE316:AE343"/>
    </sheetView>
  </sheetViews>
  <sheetFormatPr defaultColWidth="9.140625" defaultRowHeight="12.75" x14ac:dyDescent="0.2"/>
  <cols>
    <col min="2" max="2" width="20.7109375" customWidth="1"/>
    <col min="3" max="3" width="11.28515625" customWidth="1"/>
    <col min="7" max="7" width="9.5703125" customWidth="1"/>
    <col min="9" max="9" width="11.85546875" customWidth="1"/>
  </cols>
  <sheetData>
    <row r="2" spans="1:15" ht="13.5" thickBot="1" x14ac:dyDescent="0.25"/>
    <row r="3" spans="1:15" x14ac:dyDescent="0.2">
      <c r="B3" s="126" t="s">
        <v>0</v>
      </c>
      <c r="C3" s="13" t="s">
        <v>1</v>
      </c>
      <c r="D3" s="124" t="s">
        <v>2</v>
      </c>
      <c r="E3" s="125"/>
      <c r="F3" s="124" t="s">
        <v>3</v>
      </c>
      <c r="G3" s="125"/>
      <c r="H3" s="124"/>
      <c r="I3" s="125"/>
      <c r="J3" s="124"/>
      <c r="K3" s="125"/>
      <c r="L3" s="124"/>
      <c r="M3" s="125"/>
      <c r="O3" s="62"/>
    </row>
    <row r="4" spans="1:15" ht="13.5" thickBot="1" x14ac:dyDescent="0.25">
      <c r="B4" s="127"/>
      <c r="C4" s="14" t="s">
        <v>4</v>
      </c>
      <c r="D4" s="111" t="s">
        <v>5</v>
      </c>
      <c r="E4" s="15" t="s">
        <v>6</v>
      </c>
      <c r="F4" s="111" t="s">
        <v>5</v>
      </c>
      <c r="G4" s="15" t="s">
        <v>6</v>
      </c>
      <c r="H4" s="111" t="s">
        <v>5</v>
      </c>
      <c r="I4" s="15" t="s">
        <v>6</v>
      </c>
      <c r="J4" s="111" t="s">
        <v>5</v>
      </c>
      <c r="K4" s="15" t="s">
        <v>6</v>
      </c>
      <c r="L4" s="111" t="s">
        <v>5</v>
      </c>
      <c r="M4" s="15" t="s">
        <v>6</v>
      </c>
      <c r="O4" s="63"/>
    </row>
    <row r="5" spans="1:15" ht="25.5" x14ac:dyDescent="0.2">
      <c r="A5">
        <v>1</v>
      </c>
      <c r="B5" s="112" t="str">
        <f>B54</f>
        <v>Sungai Warkuk Kota Batu</v>
      </c>
      <c r="C5" s="113" t="s">
        <v>7</v>
      </c>
      <c r="D5" s="114">
        <f>H88</f>
        <v>0.673804136475182</v>
      </c>
      <c r="E5" s="115" t="str">
        <f t="shared" ref="E5:E19" si="0">IF(D5&lt;=1,"memenuhi",IF(D5&lt;=5,"ringan",IF(D5&lt;=10,"sedang","berat")))</f>
        <v>memenuhi</v>
      </c>
      <c r="F5" s="114">
        <f>N88</f>
        <v>0.63929492411562272</v>
      </c>
      <c r="G5" s="115" t="str">
        <f t="shared" ref="G5:G19" si="1">IF(F5&lt;=1,"memenuhi",IF(F5&lt;=5,"ringan",IF(F5&lt;=10,"sedang","berat")))</f>
        <v>memenuhi</v>
      </c>
      <c r="H5" s="114">
        <f>T88</f>
        <v>0</v>
      </c>
      <c r="I5" s="115" t="str">
        <f t="shared" ref="I5:I19" si="2">IF(H5&lt;=1,"memenuhi",IF(H5&lt;=5,"ringan",IF(H5&lt;=10,"sedang","berat")))</f>
        <v>memenuhi</v>
      </c>
      <c r="J5" s="114">
        <f>Z88</f>
        <v>0</v>
      </c>
      <c r="K5" s="115" t="str">
        <f t="shared" ref="K5:K19" si="3">IF(J5&lt;=1,"memenuhi",IF(J5&lt;=5,"ringan",IF(J5&lt;=10,"sedang","berat")))</f>
        <v>memenuhi</v>
      </c>
      <c r="L5" s="114"/>
      <c r="M5" s="115"/>
      <c r="N5" s="64"/>
      <c r="O5" s="65"/>
    </row>
    <row r="6" spans="1:15" ht="25.5" x14ac:dyDescent="0.2">
      <c r="A6">
        <v>2</v>
      </c>
      <c r="B6" s="112" t="str">
        <f>B91</f>
        <v>Danau Ranau Banding Agung</v>
      </c>
      <c r="C6" s="113" t="s">
        <v>7</v>
      </c>
      <c r="D6" s="116">
        <f>H125</f>
        <v>0.67600162325512636</v>
      </c>
      <c r="E6" s="117" t="str">
        <f t="shared" si="0"/>
        <v>memenuhi</v>
      </c>
      <c r="F6" s="116">
        <f>N125</f>
        <v>0.69424281055177983</v>
      </c>
      <c r="G6" s="117" t="str">
        <f t="shared" si="1"/>
        <v>memenuhi</v>
      </c>
      <c r="H6" s="116">
        <f>T125</f>
        <v>0</v>
      </c>
      <c r="I6" s="117" t="str">
        <f t="shared" si="2"/>
        <v>memenuhi</v>
      </c>
      <c r="J6" s="116">
        <f>Z125</f>
        <v>0</v>
      </c>
      <c r="K6" s="117" t="str">
        <f t="shared" si="3"/>
        <v>memenuhi</v>
      </c>
      <c r="L6" s="116"/>
      <c r="M6" s="117"/>
      <c r="N6" s="64"/>
      <c r="O6" s="66"/>
    </row>
    <row r="7" spans="1:15" ht="25.5" x14ac:dyDescent="0.2">
      <c r="A7">
        <v>3</v>
      </c>
      <c r="B7" s="112" t="str">
        <f>B128</f>
        <v>Sungai Komering Muara Dua</v>
      </c>
      <c r="C7" s="113" t="s">
        <v>7</v>
      </c>
      <c r="D7" s="116">
        <f>H162</f>
        <v>0.6758236848926894</v>
      </c>
      <c r="E7" s="117" t="str">
        <f t="shared" si="0"/>
        <v>memenuhi</v>
      </c>
      <c r="F7" s="116">
        <f>N162</f>
        <v>2.7416875718513354</v>
      </c>
      <c r="G7" s="117" t="str">
        <f t="shared" si="1"/>
        <v>ringan</v>
      </c>
      <c r="H7" s="116">
        <f>T162</f>
        <v>0</v>
      </c>
      <c r="I7" s="117" t="str">
        <f t="shared" si="2"/>
        <v>memenuhi</v>
      </c>
      <c r="J7" s="116">
        <f>Z162</f>
        <v>0</v>
      </c>
      <c r="K7" s="117" t="str">
        <f t="shared" si="3"/>
        <v>memenuhi</v>
      </c>
      <c r="L7" s="116"/>
      <c r="M7" s="117"/>
      <c r="N7" s="64"/>
      <c r="O7" s="66"/>
    </row>
    <row r="8" spans="1:15" ht="25.5" x14ac:dyDescent="0.2">
      <c r="A8">
        <v>4</v>
      </c>
      <c r="B8" s="112" t="str">
        <f>B165</f>
        <v>Sungai Selabung Rantau Nipis</v>
      </c>
      <c r="C8" s="113" t="s">
        <v>7</v>
      </c>
      <c r="D8" s="116">
        <f>H199</f>
        <v>0.67390050585114036</v>
      </c>
      <c r="E8" s="117" t="str">
        <f t="shared" si="0"/>
        <v>memenuhi</v>
      </c>
      <c r="F8" s="116">
        <f>N199</f>
        <v>0.6750996667180591</v>
      </c>
      <c r="G8" s="117" t="str">
        <f t="shared" si="1"/>
        <v>memenuhi</v>
      </c>
      <c r="H8" s="116">
        <f>T199</f>
        <v>0</v>
      </c>
      <c r="I8" s="117" t="str">
        <f t="shared" si="2"/>
        <v>memenuhi</v>
      </c>
      <c r="J8" s="116">
        <f>Z199</f>
        <v>0</v>
      </c>
      <c r="K8" s="117" t="str">
        <f t="shared" si="3"/>
        <v>memenuhi</v>
      </c>
      <c r="L8" s="116"/>
      <c r="M8" s="117"/>
      <c r="N8" s="64"/>
      <c r="O8" s="66"/>
    </row>
    <row r="9" spans="1:15" x14ac:dyDescent="0.2">
      <c r="A9">
        <v>5</v>
      </c>
      <c r="B9" s="118" t="str">
        <f>B202</f>
        <v>Sungai Ogan Desa Pusar</v>
      </c>
      <c r="C9" s="119" t="s">
        <v>7</v>
      </c>
      <c r="D9" s="120">
        <f>H236</f>
        <v>0.67976265120674551</v>
      </c>
      <c r="E9" s="121" t="str">
        <f t="shared" si="0"/>
        <v>memenuhi</v>
      </c>
      <c r="F9" s="120">
        <f>N236</f>
        <v>0.68313171080782398</v>
      </c>
      <c r="G9" s="121" t="str">
        <f t="shared" si="1"/>
        <v>memenuhi</v>
      </c>
      <c r="H9" s="120">
        <f>T236</f>
        <v>0</v>
      </c>
      <c r="I9" s="121" t="str">
        <f t="shared" si="2"/>
        <v>memenuhi</v>
      </c>
      <c r="J9" s="120">
        <f>Z236</f>
        <v>0</v>
      </c>
      <c r="K9" s="121" t="str">
        <f t="shared" si="3"/>
        <v>memenuhi</v>
      </c>
      <c r="L9" s="120"/>
      <c r="M9" s="121"/>
      <c r="N9" s="64"/>
      <c r="O9" s="66"/>
    </row>
    <row r="10" spans="1:15" x14ac:dyDescent="0.2">
      <c r="A10">
        <v>6</v>
      </c>
      <c r="B10" s="118" t="str">
        <f>B239</f>
        <v>Sungai Ogan Peninjauan</v>
      </c>
      <c r="C10" s="119" t="s">
        <v>7</v>
      </c>
      <c r="D10" s="120">
        <f>H273</f>
        <v>0.67573403051792502</v>
      </c>
      <c r="E10" s="121" t="str">
        <f t="shared" si="0"/>
        <v>memenuhi</v>
      </c>
      <c r="F10" s="120">
        <f>N273</f>
        <v>0.74257225588962983</v>
      </c>
      <c r="G10" s="121" t="str">
        <f t="shared" si="1"/>
        <v>memenuhi</v>
      </c>
      <c r="H10" s="120" t="e">
        <f>T273</f>
        <v>#DIV/0!</v>
      </c>
      <c r="I10" s="121" t="e">
        <f t="shared" si="2"/>
        <v>#DIV/0!</v>
      </c>
      <c r="J10" s="120">
        <f>Z273</f>
        <v>0</v>
      </c>
      <c r="K10" s="121" t="str">
        <f t="shared" si="3"/>
        <v>memenuhi</v>
      </c>
      <c r="L10" s="120"/>
      <c r="M10" s="121"/>
      <c r="N10" s="64"/>
      <c r="O10" s="66"/>
    </row>
    <row r="11" spans="1:15" ht="25.5" x14ac:dyDescent="0.2">
      <c r="A11">
        <v>7</v>
      </c>
      <c r="B11" s="118" t="str">
        <f>B276</f>
        <v>Sungai Ogan Kerta Mulya</v>
      </c>
      <c r="C11" s="119" t="s">
        <v>7</v>
      </c>
      <c r="D11" s="120">
        <f>H310</f>
        <v>0.6756794618027403</v>
      </c>
      <c r="E11" s="121" t="str">
        <f t="shared" si="0"/>
        <v>memenuhi</v>
      </c>
      <c r="F11" s="120">
        <f>N310</f>
        <v>0.67854942227526538</v>
      </c>
      <c r="G11" s="121" t="str">
        <f t="shared" si="1"/>
        <v>memenuhi</v>
      </c>
      <c r="H11" s="120">
        <f>T310</f>
        <v>0</v>
      </c>
      <c r="I11" s="121" t="str">
        <f>IF(H11&lt;=1,"memenuhi",IF(H11&lt;=5,"ringan",IF(H11&lt;=10,"sedang","berat")))</f>
        <v>memenuhi</v>
      </c>
      <c r="J11" s="120">
        <f>Z310</f>
        <v>0</v>
      </c>
      <c r="K11" s="121" t="str">
        <f>IF(J11&lt;=1,"memenuhi",IF(J11&lt;=5,"ringan",IF(J11&lt;=10,"sedang","berat")))</f>
        <v>memenuhi</v>
      </c>
      <c r="L11" s="120"/>
      <c r="M11" s="121"/>
      <c r="N11" s="64"/>
      <c r="O11" s="66"/>
    </row>
    <row r="12" spans="1:15" ht="25.5" x14ac:dyDescent="0.2">
      <c r="A12">
        <v>8</v>
      </c>
      <c r="B12" s="118" t="str">
        <f>B312</f>
        <v>Sungai Lengkayap Desa Lengkayap</v>
      </c>
      <c r="C12" s="119" t="s">
        <v>7</v>
      </c>
      <c r="D12" s="120">
        <f>H346</f>
        <v>0.67480952074375988</v>
      </c>
      <c r="E12" s="121" t="str">
        <f t="shared" si="0"/>
        <v>memenuhi</v>
      </c>
      <c r="F12" s="120">
        <f>N346</f>
        <v>0.6762519074883715</v>
      </c>
      <c r="G12" s="121" t="str">
        <f t="shared" si="1"/>
        <v>memenuhi</v>
      </c>
      <c r="H12" s="120">
        <f>T346</f>
        <v>0</v>
      </c>
      <c r="I12" s="121" t="str">
        <f>IF(H12&lt;=1,"memenuhi",IF(H12&lt;=5,"ringan",IF(H12&lt;=10,"sedang","berat")))</f>
        <v>memenuhi</v>
      </c>
      <c r="J12" s="120">
        <f>Z346</f>
        <v>0</v>
      </c>
      <c r="K12" s="121" t="str">
        <f>IF(J12&lt;=1,"memenuhi",IF(J12&lt;=5,"ringan",IF(J12&lt;=10,"sedang","berat")))</f>
        <v>memenuhi</v>
      </c>
      <c r="L12" s="120"/>
      <c r="M12" s="121"/>
      <c r="N12" s="64"/>
      <c r="O12" s="66"/>
    </row>
    <row r="13" spans="1:15" x14ac:dyDescent="0.2">
      <c r="A13">
        <v>9</v>
      </c>
      <c r="B13" s="16" t="e">
        <f>#REF!</f>
        <v>#REF!</v>
      </c>
      <c r="C13" s="17" t="s">
        <v>7</v>
      </c>
      <c r="D13" s="18" t="e">
        <f>#REF!</f>
        <v>#REF!</v>
      </c>
      <c r="E13" s="19" t="e">
        <f t="shared" si="0"/>
        <v>#REF!</v>
      </c>
      <c r="F13" s="18" t="e">
        <f>#REF!</f>
        <v>#REF!</v>
      </c>
      <c r="G13" s="19" t="e">
        <f t="shared" si="1"/>
        <v>#REF!</v>
      </c>
      <c r="H13" s="18" t="e">
        <f>#REF!</f>
        <v>#REF!</v>
      </c>
      <c r="I13" s="19" t="e">
        <f>IF(H13&lt;=1,"memenuhi",IF(H13&lt;=5,"ringan",IF(H13&lt;=10,"sedang","berat")))</f>
        <v>#REF!</v>
      </c>
      <c r="J13" s="18" t="e">
        <f>#REF!</f>
        <v>#REF!</v>
      </c>
      <c r="K13" s="19" t="e">
        <f>IF(J13&lt;=1,"memenuhi",IF(J13&lt;=5,"ringan",IF(J13&lt;=10,"sedang","berat")))</f>
        <v>#REF!</v>
      </c>
      <c r="L13" s="18"/>
      <c r="M13" s="19"/>
      <c r="N13" s="64"/>
      <c r="O13" s="66"/>
    </row>
    <row r="14" spans="1:15" x14ac:dyDescent="0.2">
      <c r="A14">
        <v>10</v>
      </c>
      <c r="B14" s="16" t="e">
        <f>#REF!</f>
        <v>#REF!</v>
      </c>
      <c r="C14" s="17" t="s">
        <v>7</v>
      </c>
      <c r="D14" s="18" t="e">
        <f>#REF!</f>
        <v>#REF!</v>
      </c>
      <c r="E14" s="19" t="e">
        <f t="shared" si="0"/>
        <v>#REF!</v>
      </c>
      <c r="F14" s="18" t="e">
        <f>#REF!</f>
        <v>#REF!</v>
      </c>
      <c r="G14" s="19" t="e">
        <f t="shared" si="1"/>
        <v>#REF!</v>
      </c>
      <c r="H14" s="18" t="e">
        <f>#REF!</f>
        <v>#REF!</v>
      </c>
      <c r="I14" s="19" t="e">
        <f>IF(H14&lt;=1,"memenuhi",IF(H14&lt;=5,"ringan",IF(H14&lt;=10,"sedang","berat")))</f>
        <v>#REF!</v>
      </c>
      <c r="J14" s="18" t="e">
        <f>#REF!</f>
        <v>#REF!</v>
      </c>
      <c r="K14" s="19" t="e">
        <f>IF(J14&lt;=1,"memenuhi",IF(J14&lt;=5,"ringan",IF(J14&lt;=10,"sedang","berat")))</f>
        <v>#REF!</v>
      </c>
      <c r="L14" s="18"/>
      <c r="M14" s="19"/>
      <c r="N14" s="64"/>
      <c r="O14" s="66"/>
    </row>
    <row r="15" spans="1:15" x14ac:dyDescent="0.2">
      <c r="A15">
        <v>11</v>
      </c>
      <c r="B15" s="20"/>
      <c r="C15" s="17" t="s">
        <v>8</v>
      </c>
      <c r="D15" s="18" t="e">
        <f>#REF!</f>
        <v>#REF!</v>
      </c>
      <c r="E15" s="19" t="e">
        <f t="shared" si="0"/>
        <v>#REF!</v>
      </c>
      <c r="F15" s="18" t="e">
        <f>#REF!</f>
        <v>#REF!</v>
      </c>
      <c r="G15" s="19" t="e">
        <f t="shared" si="1"/>
        <v>#REF!</v>
      </c>
      <c r="H15" s="18" t="e">
        <f>#REF!</f>
        <v>#REF!</v>
      </c>
      <c r="I15" s="19" t="e">
        <f t="shared" si="2"/>
        <v>#REF!</v>
      </c>
      <c r="J15" s="18" t="e">
        <f>#REF!</f>
        <v>#REF!</v>
      </c>
      <c r="K15" s="19" t="e">
        <f t="shared" si="3"/>
        <v>#REF!</v>
      </c>
      <c r="L15" s="18"/>
      <c r="M15" s="19"/>
      <c r="N15" s="64"/>
      <c r="O15" s="66"/>
    </row>
    <row r="16" spans="1:15" x14ac:dyDescent="0.2">
      <c r="A16">
        <v>12</v>
      </c>
      <c r="B16" s="20"/>
      <c r="C16" s="17" t="s">
        <v>8</v>
      </c>
      <c r="D16" s="18" t="e">
        <f>#REF!</f>
        <v>#REF!</v>
      </c>
      <c r="E16" s="19" t="e">
        <f t="shared" si="0"/>
        <v>#REF!</v>
      </c>
      <c r="F16" s="18" t="e">
        <f>#REF!</f>
        <v>#REF!</v>
      </c>
      <c r="G16" s="19" t="e">
        <f t="shared" si="1"/>
        <v>#REF!</v>
      </c>
      <c r="H16" s="18" t="e">
        <f>#REF!</f>
        <v>#REF!</v>
      </c>
      <c r="I16" s="19" t="e">
        <f t="shared" si="2"/>
        <v>#REF!</v>
      </c>
      <c r="J16" s="18" t="e">
        <f>#REF!</f>
        <v>#REF!</v>
      </c>
      <c r="K16" s="19" t="e">
        <f t="shared" si="3"/>
        <v>#REF!</v>
      </c>
      <c r="L16" s="18"/>
      <c r="M16" s="19"/>
      <c r="N16" s="64"/>
      <c r="O16" s="66"/>
    </row>
    <row r="17" spans="1:15" x14ac:dyDescent="0.2">
      <c r="A17">
        <v>13</v>
      </c>
      <c r="B17" s="20"/>
      <c r="C17" s="17" t="s">
        <v>8</v>
      </c>
      <c r="D17" s="18" t="e">
        <f>#REF!</f>
        <v>#REF!</v>
      </c>
      <c r="E17" s="19" t="e">
        <f t="shared" si="0"/>
        <v>#REF!</v>
      </c>
      <c r="F17" s="18" t="e">
        <f>#REF!</f>
        <v>#REF!</v>
      </c>
      <c r="G17" s="19" t="e">
        <f t="shared" si="1"/>
        <v>#REF!</v>
      </c>
      <c r="H17" s="18" t="e">
        <f>#REF!</f>
        <v>#REF!</v>
      </c>
      <c r="I17" s="19" t="e">
        <f t="shared" si="2"/>
        <v>#REF!</v>
      </c>
      <c r="J17" s="18" t="e">
        <f>#REF!</f>
        <v>#REF!</v>
      </c>
      <c r="K17" s="19" t="e">
        <f t="shared" si="3"/>
        <v>#REF!</v>
      </c>
      <c r="L17" s="18"/>
      <c r="M17" s="19"/>
      <c r="N17" s="64"/>
      <c r="O17" s="66"/>
    </row>
    <row r="18" spans="1:15" x14ac:dyDescent="0.2">
      <c r="A18">
        <v>14</v>
      </c>
      <c r="B18" s="20"/>
      <c r="C18" s="17" t="s">
        <v>8</v>
      </c>
      <c r="D18" s="18" t="e">
        <f>#REF!</f>
        <v>#REF!</v>
      </c>
      <c r="E18" s="19" t="e">
        <f t="shared" si="0"/>
        <v>#REF!</v>
      </c>
      <c r="F18" s="18" t="e">
        <f>#REF!</f>
        <v>#REF!</v>
      </c>
      <c r="G18" s="19" t="e">
        <f t="shared" si="1"/>
        <v>#REF!</v>
      </c>
      <c r="H18" s="18" t="e">
        <f>#REF!</f>
        <v>#REF!</v>
      </c>
      <c r="I18" s="19" t="e">
        <f t="shared" si="2"/>
        <v>#REF!</v>
      </c>
      <c r="J18" s="18" t="e">
        <f>#REF!</f>
        <v>#REF!</v>
      </c>
      <c r="K18" s="19" t="e">
        <f t="shared" si="3"/>
        <v>#REF!</v>
      </c>
      <c r="L18" s="18"/>
      <c r="M18" s="19"/>
      <c r="N18" s="64"/>
      <c r="O18" s="66"/>
    </row>
    <row r="19" spans="1:15" ht="13.5" thickBot="1" x14ac:dyDescent="0.25">
      <c r="A19">
        <v>15</v>
      </c>
      <c r="B19" s="21"/>
      <c r="C19" s="17" t="s">
        <v>8</v>
      </c>
      <c r="D19" s="22" t="e">
        <f>#REF!</f>
        <v>#REF!</v>
      </c>
      <c r="E19" s="23" t="e">
        <f t="shared" si="0"/>
        <v>#REF!</v>
      </c>
      <c r="F19" s="22" t="e">
        <f>#REF!</f>
        <v>#REF!</v>
      </c>
      <c r="G19" s="23" t="e">
        <f t="shared" si="1"/>
        <v>#REF!</v>
      </c>
      <c r="H19" s="22" t="e">
        <f>#REF!</f>
        <v>#REF!</v>
      </c>
      <c r="I19" s="23" t="e">
        <f t="shared" si="2"/>
        <v>#REF!</v>
      </c>
      <c r="J19" s="22" t="e">
        <f>#REF!</f>
        <v>#REF!</v>
      </c>
      <c r="K19" s="23" t="e">
        <f t="shared" si="3"/>
        <v>#REF!</v>
      </c>
      <c r="L19" s="22"/>
      <c r="M19" s="23"/>
      <c r="N19" s="64"/>
      <c r="O19" s="65"/>
    </row>
    <row r="20" spans="1:15" x14ac:dyDescent="0.2">
      <c r="B20" s="2"/>
      <c r="C20" s="2"/>
      <c r="D20" s="2"/>
      <c r="E20" s="2"/>
      <c r="F20" s="2"/>
      <c r="G20" s="2"/>
    </row>
    <row r="21" spans="1:15" ht="13.5" thickBot="1" x14ac:dyDescent="0.25">
      <c r="B21" s="2"/>
      <c r="C21" s="2"/>
      <c r="D21" s="2"/>
      <c r="E21" s="2"/>
      <c r="F21" s="2"/>
      <c r="G21" s="2"/>
    </row>
    <row r="22" spans="1:15" x14ac:dyDescent="0.2">
      <c r="B22" s="128" t="s">
        <v>9</v>
      </c>
      <c r="C22" s="24" t="s">
        <v>10</v>
      </c>
      <c r="D22" s="130" t="s">
        <v>11</v>
      </c>
      <c r="E22" s="132" t="s">
        <v>12</v>
      </c>
      <c r="F22" s="133"/>
      <c r="G22" s="134"/>
    </row>
    <row r="23" spans="1:15" ht="13.5" thickBot="1" x14ac:dyDescent="0.25">
      <c r="B23" s="129"/>
      <c r="C23" s="25" t="s">
        <v>13</v>
      </c>
      <c r="D23" s="131"/>
      <c r="E23" s="135"/>
      <c r="F23" s="136"/>
      <c r="G23" s="137"/>
    </row>
    <row r="24" spans="1:15" x14ac:dyDescent="0.2">
      <c r="B24" s="26" t="s">
        <v>14</v>
      </c>
      <c r="C24" s="27" t="s">
        <v>15</v>
      </c>
      <c r="D24" s="28" t="s">
        <v>15</v>
      </c>
      <c r="E24" s="29" t="s">
        <v>16</v>
      </c>
      <c r="F24" s="29"/>
      <c r="G24" s="30"/>
    </row>
    <row r="25" spans="1:15" x14ac:dyDescent="0.2">
      <c r="B25" s="26" t="s">
        <v>17</v>
      </c>
      <c r="C25" s="27" t="s">
        <v>18</v>
      </c>
      <c r="D25" s="28" t="s">
        <v>18</v>
      </c>
      <c r="E25" s="29" t="s">
        <v>19</v>
      </c>
      <c r="F25" s="29"/>
      <c r="G25" s="30"/>
    </row>
    <row r="26" spans="1:15" x14ac:dyDescent="0.2">
      <c r="B26" s="26" t="s">
        <v>20</v>
      </c>
      <c r="C26" s="27" t="s">
        <v>18</v>
      </c>
      <c r="D26" s="31" t="s">
        <v>18</v>
      </c>
      <c r="E26" s="32" t="s">
        <v>19</v>
      </c>
      <c r="F26" s="29"/>
      <c r="G26" s="30"/>
      <c r="K26" t="s">
        <v>21</v>
      </c>
    </row>
    <row r="27" spans="1:15" x14ac:dyDescent="0.2">
      <c r="B27" s="26" t="s">
        <v>22</v>
      </c>
      <c r="C27" s="31" t="s">
        <v>18</v>
      </c>
      <c r="D27" s="31" t="s">
        <v>18</v>
      </c>
      <c r="E27" s="32" t="s">
        <v>23</v>
      </c>
      <c r="F27" s="29"/>
      <c r="G27" s="30"/>
    </row>
    <row r="28" spans="1:15" x14ac:dyDescent="0.2">
      <c r="B28" s="26" t="s">
        <v>24</v>
      </c>
      <c r="C28" s="27" t="s">
        <v>18</v>
      </c>
      <c r="D28" s="31" t="s">
        <v>18</v>
      </c>
      <c r="E28" s="32" t="s">
        <v>19</v>
      </c>
      <c r="F28" s="29"/>
      <c r="G28" s="30"/>
    </row>
    <row r="29" spans="1:15" x14ac:dyDescent="0.2">
      <c r="B29" s="26" t="s">
        <v>25</v>
      </c>
      <c r="C29" s="31" t="s">
        <v>15</v>
      </c>
      <c r="D29" s="31" t="s">
        <v>15</v>
      </c>
      <c r="E29" s="32" t="s">
        <v>16</v>
      </c>
      <c r="F29" s="29"/>
      <c r="G29" s="30"/>
    </row>
    <row r="30" spans="1:15" x14ac:dyDescent="0.2">
      <c r="B30" s="26" t="s">
        <v>26</v>
      </c>
      <c r="C30" s="31" t="s">
        <v>18</v>
      </c>
      <c r="D30" s="31" t="s">
        <v>18</v>
      </c>
      <c r="E30" s="32" t="s">
        <v>19</v>
      </c>
      <c r="F30" s="29"/>
      <c r="G30" s="30"/>
    </row>
    <row r="31" spans="1:15" x14ac:dyDescent="0.2">
      <c r="B31" s="26" t="s">
        <v>27</v>
      </c>
      <c r="C31" s="27" t="s">
        <v>15</v>
      </c>
      <c r="D31" s="31" t="s">
        <v>15</v>
      </c>
      <c r="E31" s="32" t="s">
        <v>16</v>
      </c>
      <c r="F31" s="29"/>
      <c r="G31" s="30"/>
      <c r="K31" t="s">
        <v>28</v>
      </c>
    </row>
    <row r="32" spans="1:15" x14ac:dyDescent="0.2">
      <c r="B32" s="26" t="s">
        <v>29</v>
      </c>
      <c r="C32" s="31" t="s">
        <v>15</v>
      </c>
      <c r="D32" s="31" t="s">
        <v>15</v>
      </c>
      <c r="E32" s="32" t="s">
        <v>16</v>
      </c>
      <c r="F32" s="29"/>
      <c r="G32" s="30"/>
    </row>
    <row r="33" spans="2:7" x14ac:dyDescent="0.2">
      <c r="B33" s="26" t="s">
        <v>30</v>
      </c>
      <c r="C33" s="31" t="s">
        <v>15</v>
      </c>
      <c r="D33" s="31" t="s">
        <v>15</v>
      </c>
      <c r="E33" s="32" t="s">
        <v>16</v>
      </c>
      <c r="F33" s="29"/>
      <c r="G33" s="30"/>
    </row>
    <row r="34" spans="2:7" x14ac:dyDescent="0.2">
      <c r="B34" s="26" t="s">
        <v>31</v>
      </c>
      <c r="C34" s="31" t="s">
        <v>15</v>
      </c>
      <c r="D34" s="31" t="s">
        <v>15</v>
      </c>
      <c r="E34" s="32" t="s">
        <v>16</v>
      </c>
      <c r="F34" s="29"/>
      <c r="G34" s="30"/>
    </row>
    <row r="35" spans="2:7" x14ac:dyDescent="0.2">
      <c r="B35" s="26" t="s">
        <v>32</v>
      </c>
      <c r="C35" s="31" t="s">
        <v>15</v>
      </c>
      <c r="D35" s="31" t="s">
        <v>15</v>
      </c>
      <c r="E35" s="32" t="s">
        <v>16</v>
      </c>
      <c r="F35" s="29"/>
      <c r="G35" s="30"/>
    </row>
    <row r="36" spans="2:7" x14ac:dyDescent="0.2">
      <c r="B36" s="26" t="s">
        <v>33</v>
      </c>
      <c r="C36" s="31" t="s">
        <v>15</v>
      </c>
      <c r="D36" s="31" t="s">
        <v>15</v>
      </c>
      <c r="E36" s="32" t="s">
        <v>16</v>
      </c>
      <c r="F36" s="29"/>
      <c r="G36" s="30"/>
    </row>
    <row r="37" spans="2:7" x14ac:dyDescent="0.2">
      <c r="B37" s="26" t="s">
        <v>34</v>
      </c>
      <c r="C37" s="31" t="s">
        <v>15</v>
      </c>
      <c r="D37" s="31" t="s">
        <v>15</v>
      </c>
      <c r="E37" s="32" t="s">
        <v>16</v>
      </c>
      <c r="F37" s="29"/>
      <c r="G37" s="30"/>
    </row>
    <row r="38" spans="2:7" x14ac:dyDescent="0.2">
      <c r="B38" s="26" t="s">
        <v>35</v>
      </c>
      <c r="C38" s="31" t="s">
        <v>15</v>
      </c>
      <c r="D38" s="31" t="s">
        <v>15</v>
      </c>
      <c r="E38" s="32" t="s">
        <v>16</v>
      </c>
      <c r="F38" s="29"/>
      <c r="G38" s="30"/>
    </row>
    <row r="39" spans="2:7" x14ac:dyDescent="0.2">
      <c r="B39" s="26" t="s">
        <v>36</v>
      </c>
      <c r="C39" s="31" t="s">
        <v>15</v>
      </c>
      <c r="D39" s="31" t="s">
        <v>15</v>
      </c>
      <c r="E39" s="32" t="s">
        <v>16</v>
      </c>
      <c r="F39" s="29"/>
      <c r="G39" s="30"/>
    </row>
    <row r="40" spans="2:7" x14ac:dyDescent="0.2">
      <c r="B40" s="26" t="s">
        <v>37</v>
      </c>
      <c r="C40" s="31" t="s">
        <v>15</v>
      </c>
      <c r="D40" s="31" t="s">
        <v>15</v>
      </c>
      <c r="E40" s="32" t="s">
        <v>16</v>
      </c>
      <c r="F40" s="29"/>
      <c r="G40" s="30"/>
    </row>
    <row r="41" spans="2:7" x14ac:dyDescent="0.2">
      <c r="B41" s="26" t="s">
        <v>38</v>
      </c>
      <c r="C41" s="31" t="s">
        <v>15</v>
      </c>
      <c r="D41" s="31" t="s">
        <v>15</v>
      </c>
      <c r="E41" s="32" t="s">
        <v>16</v>
      </c>
      <c r="F41" s="29"/>
      <c r="G41" s="30"/>
    </row>
    <row r="42" spans="2:7" x14ac:dyDescent="0.2">
      <c r="B42" s="26" t="s">
        <v>39</v>
      </c>
      <c r="C42" s="27" t="s">
        <v>18</v>
      </c>
      <c r="D42" s="28" t="s">
        <v>18</v>
      </c>
      <c r="E42" s="29" t="s">
        <v>40</v>
      </c>
      <c r="F42" s="29"/>
      <c r="G42" s="30"/>
    </row>
    <row r="43" spans="2:7" x14ac:dyDescent="0.2">
      <c r="B43" s="26" t="s">
        <v>41</v>
      </c>
      <c r="C43" s="27" t="s">
        <v>18</v>
      </c>
      <c r="D43" s="28" t="s">
        <v>18</v>
      </c>
      <c r="E43" s="29" t="s">
        <v>40</v>
      </c>
      <c r="F43" s="29"/>
      <c r="G43" s="30"/>
    </row>
    <row r="44" spans="2:7" x14ac:dyDescent="0.2">
      <c r="B44" s="26" t="s">
        <v>42</v>
      </c>
      <c r="C44" s="31" t="s">
        <v>15</v>
      </c>
      <c r="D44" s="28" t="s">
        <v>15</v>
      </c>
      <c r="E44" s="29" t="s">
        <v>16</v>
      </c>
      <c r="F44" s="29"/>
      <c r="G44" s="30"/>
    </row>
    <row r="45" spans="2:7" x14ac:dyDescent="0.2">
      <c r="B45" s="26" t="s">
        <v>43</v>
      </c>
      <c r="C45" s="31" t="s">
        <v>15</v>
      </c>
      <c r="D45" s="28" t="s">
        <v>15</v>
      </c>
      <c r="E45" s="29" t="s">
        <v>16</v>
      </c>
      <c r="F45" s="29"/>
      <c r="G45" s="30"/>
    </row>
    <row r="46" spans="2:7" x14ac:dyDescent="0.2">
      <c r="B46" s="26" t="s">
        <v>44</v>
      </c>
      <c r="C46" s="31" t="s">
        <v>15</v>
      </c>
      <c r="D46" s="28" t="s">
        <v>15</v>
      </c>
      <c r="E46" s="29" t="s">
        <v>16</v>
      </c>
      <c r="F46" s="29"/>
      <c r="G46" s="30"/>
    </row>
    <row r="47" spans="2:7" x14ac:dyDescent="0.2">
      <c r="B47" s="26" t="s">
        <v>45</v>
      </c>
      <c r="C47" s="27" t="s">
        <v>18</v>
      </c>
      <c r="D47" s="28" t="s">
        <v>18</v>
      </c>
      <c r="E47" s="29" t="s">
        <v>19</v>
      </c>
      <c r="F47" s="29"/>
      <c r="G47" s="30"/>
    </row>
    <row r="48" spans="2:7" x14ac:dyDescent="0.2">
      <c r="B48" s="26" t="s">
        <v>46</v>
      </c>
      <c r="C48" s="31" t="s">
        <v>15</v>
      </c>
      <c r="D48" s="28" t="s">
        <v>15</v>
      </c>
      <c r="E48" s="29" t="s">
        <v>16</v>
      </c>
      <c r="F48" s="29"/>
      <c r="G48" s="30"/>
    </row>
    <row r="49" spans="2:32" x14ac:dyDescent="0.2">
      <c r="B49" s="26" t="s">
        <v>47</v>
      </c>
      <c r="C49" s="27" t="s">
        <v>18</v>
      </c>
      <c r="D49" s="28" t="s">
        <v>18</v>
      </c>
      <c r="E49" s="29" t="s">
        <v>40</v>
      </c>
      <c r="F49" s="29"/>
      <c r="G49" s="30"/>
    </row>
    <row r="50" spans="2:32" x14ac:dyDescent="0.2">
      <c r="B50" s="26" t="s">
        <v>48</v>
      </c>
      <c r="C50" s="27" t="s">
        <v>18</v>
      </c>
      <c r="D50" s="28" t="s">
        <v>18</v>
      </c>
      <c r="E50" s="29" t="s">
        <v>40</v>
      </c>
      <c r="F50" s="29"/>
      <c r="G50" s="30"/>
    </row>
    <row r="51" spans="2:32" ht="13.5" thickBot="1" x14ac:dyDescent="0.25">
      <c r="B51" s="33" t="s">
        <v>49</v>
      </c>
      <c r="C51" s="34" t="s">
        <v>18</v>
      </c>
      <c r="D51" s="35" t="s">
        <v>18</v>
      </c>
      <c r="E51" s="36" t="s">
        <v>40</v>
      </c>
      <c r="F51" s="36"/>
      <c r="G51" s="37"/>
    </row>
    <row r="53" spans="2:32" ht="15.75" x14ac:dyDescent="0.25">
      <c r="B53" s="38"/>
    </row>
    <row r="54" spans="2:32" ht="15.75" x14ac:dyDescent="0.25">
      <c r="B54" s="39" t="s">
        <v>77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pans="2:32" x14ac:dyDescent="0.2">
      <c r="B55" s="41" t="s">
        <v>4</v>
      </c>
      <c r="C55" s="42" t="s">
        <v>7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2:32" ht="13.5" thickBot="1" x14ac:dyDescent="0.25">
      <c r="B56" s="41" t="s">
        <v>50</v>
      </c>
      <c r="C56" s="43" t="s">
        <v>2</v>
      </c>
      <c r="D56" s="40"/>
      <c r="E56" s="40"/>
      <c r="F56" s="40"/>
      <c r="G56" s="40"/>
      <c r="H56" s="40"/>
      <c r="I56" s="67" t="s">
        <v>3</v>
      </c>
      <c r="J56" s="40"/>
      <c r="K56" s="40"/>
      <c r="L56" s="40"/>
      <c r="M56" s="40"/>
      <c r="N56" s="40"/>
      <c r="O56" s="43"/>
      <c r="P56" s="40"/>
      <c r="Q56" s="40"/>
      <c r="R56" s="40"/>
      <c r="S56" s="40"/>
      <c r="T56" s="40"/>
      <c r="U56" s="72"/>
      <c r="V56" s="40"/>
      <c r="W56" s="40"/>
      <c r="X56" s="40"/>
      <c r="Y56" s="40"/>
      <c r="Z56" s="40"/>
      <c r="AA56" s="72"/>
      <c r="AB56" s="40"/>
      <c r="AC56" s="40"/>
      <c r="AD56" s="40"/>
      <c r="AE56" s="40"/>
      <c r="AF56" s="40"/>
    </row>
    <row r="57" spans="2:32" ht="16.5" thickBot="1" x14ac:dyDescent="0.35">
      <c r="B57" s="44" t="s">
        <v>9</v>
      </c>
      <c r="C57" s="45" t="s">
        <v>51</v>
      </c>
      <c r="D57" s="138" t="s">
        <v>52</v>
      </c>
      <c r="E57" s="138"/>
      <c r="F57" s="138"/>
      <c r="G57" s="46" t="s">
        <v>53</v>
      </c>
      <c r="H57" s="47" t="s">
        <v>54</v>
      </c>
      <c r="I57" s="68" t="s">
        <v>51</v>
      </c>
      <c r="J57" s="138" t="s">
        <v>52</v>
      </c>
      <c r="K57" s="138"/>
      <c r="L57" s="138"/>
      <c r="M57" s="46" t="s">
        <v>53</v>
      </c>
      <c r="N57" s="69" t="s">
        <v>54</v>
      </c>
      <c r="O57" s="68" t="s">
        <v>51</v>
      </c>
      <c r="P57" s="138" t="s">
        <v>52</v>
      </c>
      <c r="Q57" s="138"/>
      <c r="R57" s="138"/>
      <c r="S57" s="46" t="s">
        <v>53</v>
      </c>
      <c r="T57" s="69" t="s">
        <v>54</v>
      </c>
      <c r="U57" s="68" t="s">
        <v>51</v>
      </c>
      <c r="V57" s="138" t="s">
        <v>52</v>
      </c>
      <c r="W57" s="138"/>
      <c r="X57" s="138"/>
      <c r="Y57" s="46" t="s">
        <v>53</v>
      </c>
      <c r="Z57" s="47" t="s">
        <v>54</v>
      </c>
      <c r="AA57" s="68"/>
      <c r="AB57" s="138" t="s">
        <v>52</v>
      </c>
      <c r="AC57" s="138"/>
      <c r="AD57" s="138"/>
      <c r="AE57" s="46" t="s">
        <v>53</v>
      </c>
      <c r="AF57" s="47" t="s">
        <v>54</v>
      </c>
    </row>
    <row r="58" spans="2:32" x14ac:dyDescent="0.2">
      <c r="B58" s="48" t="s">
        <v>14</v>
      </c>
      <c r="C58" s="49">
        <v>7.25</v>
      </c>
      <c r="D58" s="50">
        <f>IF(C55="iv",5,6)</f>
        <v>6</v>
      </c>
      <c r="E58" s="110" t="s">
        <v>55</v>
      </c>
      <c r="F58" s="51">
        <v>9</v>
      </c>
      <c r="G58" s="52">
        <f>IF($C$24="tidak",NA(),IF(C58="",NA(),IF(C58&gt;(D58+F58)/2,(C58-(D58+F58)/2)/(F58-(D58+F58)/2),(C58-(D58+F58)/2)/(D58-(D58+F58)/2))))</f>
        <v>0.16666666666666666</v>
      </c>
      <c r="H58" s="53">
        <f>IF(ISERROR(G58),"",IF(G58&gt;1,1+5*LOG(G58),G58))</f>
        <v>0.16666666666666666</v>
      </c>
      <c r="I58" s="49">
        <v>6.15</v>
      </c>
      <c r="J58" s="50">
        <f>IF(C55="iv",5,6)</f>
        <v>6</v>
      </c>
      <c r="K58" s="110" t="s">
        <v>55</v>
      </c>
      <c r="L58" s="51">
        <v>9</v>
      </c>
      <c r="M58" s="52">
        <f>IF($C$24="tidak",NA(),IF(I58="",NA(),IF(I58&gt;(J58+L58)/2,(I58-(J58+L58)/2)/(L58-(J58+L58)/2),(I58-(J58+L58)/2)/(J58-(J58+L58)/2))))</f>
        <v>0.8999999999999998</v>
      </c>
      <c r="N58" s="70">
        <f>IF(ISERROR(M58),"",IF(M58&gt;1,1+5*LOG(M58),M58))</f>
        <v>0.8999999999999998</v>
      </c>
      <c r="O58" s="49"/>
      <c r="P58" s="50">
        <f>IF(C55="iv",5,6)</f>
        <v>6</v>
      </c>
      <c r="Q58" s="110" t="s">
        <v>55</v>
      </c>
      <c r="R58" s="51">
        <v>9</v>
      </c>
      <c r="S58" s="52"/>
      <c r="T58" s="70">
        <f t="shared" ref="T58:T85" si="4">IF(ISERROR(S58),"",IF(S58&gt;1,1+5*LOG(S58),S58))</f>
        <v>0</v>
      </c>
      <c r="U58" s="7"/>
      <c r="V58" s="50">
        <f>IF(C55="iv",5,6)</f>
        <v>6</v>
      </c>
      <c r="W58" s="110" t="s">
        <v>55</v>
      </c>
      <c r="X58" s="51">
        <v>9</v>
      </c>
      <c r="Y58" s="52"/>
      <c r="Z58" s="53">
        <f t="shared" ref="Z58:Z85" si="5">IF(ISERROR(Y58),"",IF(Y58&gt;1,1+5*LOG(Y58),Y58))</f>
        <v>0</v>
      </c>
      <c r="AA58" s="7"/>
      <c r="AB58" s="50">
        <f>IF(I55="iv",5,6)</f>
        <v>6</v>
      </c>
      <c r="AC58" s="110" t="s">
        <v>55</v>
      </c>
      <c r="AD58" s="51">
        <v>9</v>
      </c>
      <c r="AE58" s="52"/>
      <c r="AF58" s="53">
        <f t="shared" ref="AF58:AF85" si="6">IF(ISERROR(AE58),"",IF(AE58&gt;1,1+5*LOG(AE58),AE58))</f>
        <v>0</v>
      </c>
    </row>
    <row r="59" spans="2:32" x14ac:dyDescent="0.2">
      <c r="B59" s="54" t="s">
        <v>17</v>
      </c>
      <c r="C59" s="49"/>
      <c r="D59" s="7"/>
      <c r="E59" s="7"/>
      <c r="F59" s="7"/>
      <c r="G59" s="55">
        <f>A61</f>
        <v>0</v>
      </c>
      <c r="H59" s="56">
        <f t="shared" ref="H59:H85" si="7">IF(ISERROR(G59),"",IF(G59&gt;1,1+5*LOG(G59),G59))</f>
        <v>0</v>
      </c>
      <c r="I59" s="49"/>
      <c r="J59" s="7"/>
      <c r="K59" s="7"/>
      <c r="L59" s="7"/>
      <c r="M59" s="55"/>
      <c r="N59" s="71">
        <f t="shared" ref="N59:N85" si="8">IF(ISERROR(M59),"",IF(M59&gt;1,1+5*LOG(M59),M59))</f>
        <v>0</v>
      </c>
      <c r="O59" s="49"/>
      <c r="P59" s="7"/>
      <c r="Q59" s="7"/>
      <c r="R59" s="7"/>
      <c r="S59" s="55"/>
      <c r="T59" s="71">
        <f t="shared" si="4"/>
        <v>0</v>
      </c>
      <c r="U59" s="7"/>
      <c r="V59" s="7"/>
      <c r="W59" s="7"/>
      <c r="X59" s="7"/>
      <c r="Y59" s="55"/>
      <c r="Z59" s="56">
        <f t="shared" si="5"/>
        <v>0</v>
      </c>
      <c r="AA59" s="7"/>
      <c r="AB59" s="7"/>
      <c r="AC59" s="7"/>
      <c r="AD59" s="7"/>
      <c r="AE59" s="55"/>
      <c r="AF59" s="56">
        <f t="shared" si="6"/>
        <v>0</v>
      </c>
    </row>
    <row r="60" spans="2:32" x14ac:dyDescent="0.2">
      <c r="B60" s="54" t="s">
        <v>20</v>
      </c>
      <c r="C60" s="49"/>
      <c r="D60" s="7"/>
      <c r="E60" s="7"/>
      <c r="F60" s="7"/>
      <c r="G60" s="55"/>
      <c r="H60" s="56">
        <f t="shared" si="7"/>
        <v>0</v>
      </c>
      <c r="I60" s="49"/>
      <c r="J60" s="7"/>
      <c r="K60" s="7"/>
      <c r="L60" s="7"/>
      <c r="M60" s="55"/>
      <c r="N60" s="71">
        <f t="shared" si="8"/>
        <v>0</v>
      </c>
      <c r="O60" s="49"/>
      <c r="P60" s="7"/>
      <c r="Q60" s="7"/>
      <c r="R60" s="7"/>
      <c r="S60" s="55"/>
      <c r="T60" s="71">
        <f t="shared" si="4"/>
        <v>0</v>
      </c>
      <c r="U60" s="7"/>
      <c r="V60" s="7"/>
      <c r="W60" s="7"/>
      <c r="X60" s="7"/>
      <c r="Y60" s="55"/>
      <c r="Z60" s="56">
        <f t="shared" si="5"/>
        <v>0</v>
      </c>
      <c r="AA60" s="7"/>
      <c r="AB60" s="7"/>
      <c r="AC60" s="7"/>
      <c r="AD60" s="7"/>
      <c r="AE60" s="55"/>
      <c r="AF60" s="56">
        <f t="shared" si="6"/>
        <v>0</v>
      </c>
    </row>
    <row r="61" spans="2:32" x14ac:dyDescent="0.2">
      <c r="B61" s="54" t="s">
        <v>22</v>
      </c>
      <c r="C61" s="49"/>
      <c r="D61" s="7"/>
      <c r="E61" s="7"/>
      <c r="F61" s="7"/>
      <c r="G61" s="55"/>
      <c r="H61" s="56">
        <f t="shared" si="7"/>
        <v>0</v>
      </c>
      <c r="I61" s="49"/>
      <c r="J61" s="7"/>
      <c r="K61" s="7"/>
      <c r="L61" s="7"/>
      <c r="M61" s="55"/>
      <c r="N61" s="71">
        <f t="shared" si="8"/>
        <v>0</v>
      </c>
      <c r="O61" s="49"/>
      <c r="P61" s="7"/>
      <c r="Q61" s="7"/>
      <c r="R61" s="7"/>
      <c r="S61" s="55"/>
      <c r="T61" s="71">
        <f t="shared" si="4"/>
        <v>0</v>
      </c>
      <c r="U61" s="7"/>
      <c r="V61" s="7"/>
      <c r="W61" s="7"/>
      <c r="X61" s="7"/>
      <c r="Y61" s="55"/>
      <c r="Z61" s="56">
        <f t="shared" si="5"/>
        <v>0</v>
      </c>
      <c r="AA61" s="7"/>
      <c r="AB61" s="7"/>
      <c r="AC61" s="7"/>
      <c r="AD61" s="7"/>
      <c r="AE61" s="55"/>
      <c r="AF61" s="56">
        <f t="shared" si="6"/>
        <v>0</v>
      </c>
    </row>
    <row r="62" spans="2:32" ht="15" x14ac:dyDescent="0.2">
      <c r="B62" s="54" t="s">
        <v>24</v>
      </c>
      <c r="C62" s="60"/>
      <c r="D62" s="7"/>
      <c r="E62" s="7"/>
      <c r="F62" s="7"/>
      <c r="G62" s="55"/>
      <c r="H62" s="56">
        <f t="shared" si="7"/>
        <v>0</v>
      </c>
      <c r="I62" s="49"/>
      <c r="J62" s="7"/>
      <c r="K62" s="7"/>
      <c r="L62" s="7"/>
      <c r="M62" s="55"/>
      <c r="N62" s="71">
        <f t="shared" si="8"/>
        <v>0</v>
      </c>
      <c r="O62" s="49"/>
      <c r="P62" s="7"/>
      <c r="Q62" s="7"/>
      <c r="R62" s="7"/>
      <c r="S62" s="55"/>
      <c r="T62" s="71">
        <f t="shared" si="4"/>
        <v>0</v>
      </c>
      <c r="U62" s="7"/>
      <c r="V62" s="7"/>
      <c r="W62" s="7"/>
      <c r="X62" s="7"/>
      <c r="Y62" s="55"/>
      <c r="Z62" s="56">
        <f t="shared" si="5"/>
        <v>0</v>
      </c>
      <c r="AA62" s="7"/>
      <c r="AB62" s="7"/>
      <c r="AC62" s="7"/>
      <c r="AD62" s="7"/>
      <c r="AE62" s="55"/>
      <c r="AF62" s="56">
        <f t="shared" si="6"/>
        <v>0</v>
      </c>
    </row>
    <row r="63" spans="2:32" ht="15" x14ac:dyDescent="0.2">
      <c r="B63" s="58" t="s">
        <v>25</v>
      </c>
      <c r="C63" s="60">
        <v>8.26</v>
      </c>
      <c r="D63" s="7"/>
      <c r="E63" s="59">
        <f>IF(C55="i",6,IF(C55="ii",4,IF(C55="iii",3,0)))</f>
        <v>4</v>
      </c>
      <c r="F63" s="7"/>
      <c r="G63" s="55">
        <f>IF($C$29="tidak",NA(),IF(C63="",NA(),IF(ISERROR(((7-C63)/(7-E63))/E63),NA(),((7-C63)/(7-E63))/E63)))</f>
        <v>-0.10499999999999998</v>
      </c>
      <c r="H63" s="56">
        <f t="shared" si="7"/>
        <v>-0.10499999999999998</v>
      </c>
      <c r="I63" s="49">
        <v>10.9</v>
      </c>
      <c r="J63" s="7"/>
      <c r="K63" s="59">
        <f>IF(C55="i",6,IF(C55="ii",4,IF(C55="iii",3,0)))</f>
        <v>4</v>
      </c>
      <c r="L63" s="7"/>
      <c r="M63" s="55">
        <f>IF($C$29="tidak",NA(),IF(I63="",NA(),IF(ISERROR(((7-I63)/(7-K63))/K63),NA(),((7-I63)/(7-K63))/K63)))</f>
        <v>-0.32500000000000001</v>
      </c>
      <c r="N63" s="71">
        <f t="shared" si="8"/>
        <v>-0.32500000000000001</v>
      </c>
      <c r="O63" s="49"/>
      <c r="P63" s="7"/>
      <c r="Q63" s="59">
        <f>IF(C55="i",6,IF(C55="ii",4,IF(C55="iii",3,0)))</f>
        <v>4</v>
      </c>
      <c r="R63" s="7"/>
      <c r="S63" s="55"/>
      <c r="T63" s="71">
        <f t="shared" si="4"/>
        <v>0</v>
      </c>
      <c r="U63" s="7"/>
      <c r="V63" s="7"/>
      <c r="W63" s="59">
        <f>IF(C55="i",6,IF(C55="ii",4,IF(C55="iii",3,0)))</f>
        <v>4</v>
      </c>
      <c r="X63" s="7"/>
      <c r="Y63" s="55"/>
      <c r="Z63" s="56">
        <f t="shared" si="5"/>
        <v>0</v>
      </c>
      <c r="AA63" s="7"/>
      <c r="AB63" s="7"/>
      <c r="AC63" s="59">
        <f>IF(I55="i",6,IF(I55="ii",4,IF(I55="iii",3,0)))</f>
        <v>0</v>
      </c>
      <c r="AD63" s="7"/>
      <c r="AE63" s="55"/>
      <c r="AF63" s="56">
        <f t="shared" si="6"/>
        <v>0</v>
      </c>
    </row>
    <row r="64" spans="2:32" ht="15" x14ac:dyDescent="0.2">
      <c r="B64" s="54" t="s">
        <v>26</v>
      </c>
      <c r="C64" s="60"/>
      <c r="D64" s="7"/>
      <c r="E64" s="61"/>
      <c r="F64" s="7"/>
      <c r="G64" s="55"/>
      <c r="H64" s="56">
        <f t="shared" si="7"/>
        <v>0</v>
      </c>
      <c r="I64" s="49"/>
      <c r="J64" s="7"/>
      <c r="K64" s="61"/>
      <c r="L64" s="7"/>
      <c r="M64" s="55"/>
      <c r="N64" s="71">
        <f t="shared" si="8"/>
        <v>0</v>
      </c>
      <c r="O64" s="49"/>
      <c r="P64" s="7"/>
      <c r="Q64" s="61"/>
      <c r="R64" s="7"/>
      <c r="S64" s="55"/>
      <c r="T64" s="71">
        <f t="shared" si="4"/>
        <v>0</v>
      </c>
      <c r="U64" s="73"/>
      <c r="V64" s="7"/>
      <c r="W64" s="61"/>
      <c r="X64" s="7"/>
      <c r="Y64" s="55"/>
      <c r="Z64" s="56">
        <f t="shared" si="5"/>
        <v>0</v>
      </c>
      <c r="AA64" s="73"/>
      <c r="AB64" s="7"/>
      <c r="AC64" s="61"/>
      <c r="AD64" s="7"/>
      <c r="AE64" s="55"/>
      <c r="AF64" s="56">
        <f t="shared" si="6"/>
        <v>0</v>
      </c>
    </row>
    <row r="65" spans="2:32" ht="15" x14ac:dyDescent="0.2">
      <c r="B65" s="58" t="s">
        <v>27</v>
      </c>
      <c r="C65" s="60">
        <v>5.57</v>
      </c>
      <c r="D65" s="7"/>
      <c r="E65" s="61">
        <f>IF(C55="i",50,IF(C55="ii",50,IF(C55="iii",400,400)))</f>
        <v>50</v>
      </c>
      <c r="F65" s="7"/>
      <c r="G65" s="55">
        <f>IF($C$31="tidak",NA(),IF(C65="",NA(),IF(ISERROR(C65/E65),NA(),C65/E65)))</f>
        <v>0.1114</v>
      </c>
      <c r="H65" s="56">
        <f t="shared" si="7"/>
        <v>0.1114</v>
      </c>
      <c r="I65" s="94">
        <v>37.299999999999997</v>
      </c>
      <c r="J65" s="7"/>
      <c r="K65" s="61">
        <f>IF(C55="i",50,IF(C55="ii",50,IF(C55="iii",400,400)))</f>
        <v>50</v>
      </c>
      <c r="L65" s="7"/>
      <c r="M65" s="55">
        <f>IF($C$31="tidak",NA(),IF(I65="",NA(),IF(ISERROR(I65/K65),NA(),I65/K65)))</f>
        <v>0.746</v>
      </c>
      <c r="N65" s="71">
        <f t="shared" si="8"/>
        <v>0.746</v>
      </c>
      <c r="O65" s="49"/>
      <c r="P65" s="7"/>
      <c r="Q65" s="61">
        <f>IF(C55="i",50,IF(C55="ii",50,IF(C55="iii",400,400)))</f>
        <v>50</v>
      </c>
      <c r="R65" s="7"/>
      <c r="S65" s="55"/>
      <c r="T65" s="71">
        <f t="shared" si="4"/>
        <v>0</v>
      </c>
      <c r="U65" s="73"/>
      <c r="V65" s="7"/>
      <c r="W65" s="61">
        <f>IF(C55="i",50,IF(C55="ii",50,IF(C55="iii",400,400)))</f>
        <v>50</v>
      </c>
      <c r="X65" s="7"/>
      <c r="Y65" s="55"/>
      <c r="Z65" s="56">
        <f t="shared" si="5"/>
        <v>0</v>
      </c>
      <c r="AA65" s="73"/>
      <c r="AB65" s="7"/>
      <c r="AC65" s="61">
        <f>IF(I55="i",50,IF(I55="ii",50,IF(I55="iii",400,400)))</f>
        <v>400</v>
      </c>
      <c r="AD65" s="7"/>
      <c r="AE65" s="55"/>
      <c r="AF65" s="56">
        <f t="shared" si="6"/>
        <v>0</v>
      </c>
    </row>
    <row r="66" spans="2:32" x14ac:dyDescent="0.2">
      <c r="B66" s="58" t="s">
        <v>29</v>
      </c>
      <c r="C66" s="49">
        <v>20</v>
      </c>
      <c r="D66" s="7"/>
      <c r="E66" s="61">
        <f>IF(C55="i",100,IF(C55="ii",1000,IF(C55="iii",2000,2000)))</f>
        <v>1000</v>
      </c>
      <c r="F66" s="7"/>
      <c r="G66" s="55">
        <f>IF($C$32="tidak",NA(),IF(C66="",NA(),IF(ISERROR(C66/E66),NA(),C66/E66)))</f>
        <v>0.02</v>
      </c>
      <c r="H66" s="56">
        <f t="shared" si="7"/>
        <v>0.02</v>
      </c>
      <c r="I66" s="49">
        <v>90</v>
      </c>
      <c r="J66" s="7"/>
      <c r="K66" s="61">
        <f>IF(C55="i",100,IF(C55="ii",1000,IF(C55="iii",2000,2000)))</f>
        <v>1000</v>
      </c>
      <c r="L66" s="7"/>
      <c r="M66" s="55">
        <f>IF($C$32="tidak",NA(),IF(I66="",NA(),IF(ISERROR(I66/K66),NA(),I66/K66)))</f>
        <v>0.09</v>
      </c>
      <c r="N66" s="71">
        <f t="shared" si="8"/>
        <v>0.09</v>
      </c>
      <c r="O66" s="49"/>
      <c r="P66" s="7"/>
      <c r="Q66" s="61">
        <f>IF(C55="i",100,IF(C55="ii",1000,IF(C55="iii",2000,2000)))</f>
        <v>1000</v>
      </c>
      <c r="R66" s="7"/>
      <c r="S66" s="55"/>
      <c r="T66" s="71">
        <f t="shared" si="4"/>
        <v>0</v>
      </c>
      <c r="U66" s="73"/>
      <c r="V66" s="7"/>
      <c r="W66" s="61">
        <f>IF(C55="i",100,IF(C55="ii",1000,IF(C55="iii",2000,2000)))</f>
        <v>1000</v>
      </c>
      <c r="X66" s="7"/>
      <c r="Y66" s="55"/>
      <c r="Z66" s="56">
        <f t="shared" si="5"/>
        <v>0</v>
      </c>
      <c r="AA66" s="73"/>
      <c r="AB66" s="7"/>
      <c r="AC66" s="61">
        <f>IF(I55="i",100,IF(I55="ii",1000,IF(I55="iii",2000,2000)))</f>
        <v>2000</v>
      </c>
      <c r="AD66" s="7"/>
      <c r="AE66" s="55"/>
      <c r="AF66" s="56">
        <f t="shared" si="6"/>
        <v>0</v>
      </c>
    </row>
    <row r="67" spans="2:32" x14ac:dyDescent="0.2">
      <c r="B67" s="74" t="s">
        <v>30</v>
      </c>
      <c r="C67" s="49"/>
      <c r="D67" s="7"/>
      <c r="E67" s="61">
        <f>IF(C55="i",1000,IF(C55="ii",5000,IF(C55="iii",10000,10000)))</f>
        <v>5000</v>
      </c>
      <c r="F67" s="7"/>
      <c r="G67" s="55"/>
      <c r="H67" s="56">
        <f t="shared" si="7"/>
        <v>0</v>
      </c>
      <c r="I67" s="49"/>
      <c r="J67" s="7"/>
      <c r="K67" s="61">
        <f>IF(C55="i",1000,IF(C55="ii",5000,IF(C55="iii",10000,10000)))</f>
        <v>5000</v>
      </c>
      <c r="L67" s="7"/>
      <c r="M67" s="55"/>
      <c r="N67" s="71">
        <f t="shared" si="8"/>
        <v>0</v>
      </c>
      <c r="O67" s="49"/>
      <c r="P67" s="7"/>
      <c r="Q67" s="61">
        <f>IF(C55="i",1000,IF(C55="ii",5000,IF(C55="iii",10000,10000)))</f>
        <v>5000</v>
      </c>
      <c r="R67" s="7"/>
      <c r="S67" s="55"/>
      <c r="T67" s="71">
        <f t="shared" si="4"/>
        <v>0</v>
      </c>
      <c r="U67" s="103"/>
      <c r="V67" s="7"/>
      <c r="W67" s="61">
        <f>IF(C55="i",1000,IF(C55="ii",5000,IF(C55="iii",10000,10000)))</f>
        <v>5000</v>
      </c>
      <c r="X67" s="7"/>
      <c r="Y67" s="55"/>
      <c r="Z67" s="56">
        <f t="shared" si="5"/>
        <v>0</v>
      </c>
      <c r="AA67" s="103"/>
      <c r="AB67" s="7"/>
      <c r="AC67" s="61">
        <f>IF(I55="i",1000,IF(I55="ii",5000,IF(I55="iii",10000,10000)))</f>
        <v>10000</v>
      </c>
      <c r="AD67" s="7"/>
      <c r="AE67" s="55"/>
      <c r="AF67" s="56">
        <f t="shared" si="6"/>
        <v>0</v>
      </c>
    </row>
    <row r="68" spans="2:32" ht="15.75" x14ac:dyDescent="0.2">
      <c r="B68" s="58" t="s">
        <v>31</v>
      </c>
      <c r="C68" s="60">
        <v>1.62</v>
      </c>
      <c r="D68" s="7"/>
      <c r="E68" s="61">
        <f>IF(C55="i",2,IF(C55="ii",3,IF(C55="iii",6,12)))</f>
        <v>3</v>
      </c>
      <c r="F68" s="7"/>
      <c r="G68" s="55">
        <f>IF($C$34="tidak",NA(),IF(C68="",NA(),IF(ISERROR(C68/E68),NA(),C68/E68)))</f>
        <v>0.54</v>
      </c>
      <c r="H68" s="56">
        <f t="shared" si="7"/>
        <v>0.54</v>
      </c>
      <c r="I68" s="95">
        <v>1.65</v>
      </c>
      <c r="J68" s="7"/>
      <c r="K68" s="61">
        <f>IF(C55="i",2,IF(C55="ii",3,IF(C55="iii",6,12)))</f>
        <v>3</v>
      </c>
      <c r="L68" s="7"/>
      <c r="M68" s="55">
        <f>IF($C$34="tidak",NA(),IF(I68="",NA(),IF(ISERROR(I68/K68),NA(),I68/K68)))</f>
        <v>0.54999999999999993</v>
      </c>
      <c r="N68" s="71">
        <f t="shared" si="8"/>
        <v>0.54999999999999993</v>
      </c>
      <c r="O68" s="49"/>
      <c r="P68" s="7"/>
      <c r="Q68" s="61">
        <f>IF(C55="i",2,IF(C55="ii",3,IF(C55="iii",6,12)))</f>
        <v>3</v>
      </c>
      <c r="R68" s="7"/>
      <c r="S68" s="55"/>
      <c r="T68" s="71">
        <f t="shared" si="4"/>
        <v>0</v>
      </c>
      <c r="U68" s="103"/>
      <c r="V68" s="7"/>
      <c r="W68" s="61">
        <f>IF(C55="i",2,IF(C55="ii",3,IF(C55="iii",6,12)))</f>
        <v>3</v>
      </c>
      <c r="X68" s="7"/>
      <c r="Y68" s="55"/>
      <c r="Z68" s="56">
        <f t="shared" si="5"/>
        <v>0</v>
      </c>
      <c r="AA68" s="103"/>
      <c r="AB68" s="7"/>
      <c r="AC68" s="61">
        <f>IF(I55="i",2,IF(I55="ii",3,IF(I55="iii",6,12)))</f>
        <v>12</v>
      </c>
      <c r="AD68" s="7"/>
      <c r="AE68" s="55"/>
      <c r="AF68" s="56">
        <f t="shared" si="6"/>
        <v>0</v>
      </c>
    </row>
    <row r="69" spans="2:32" ht="15" x14ac:dyDescent="0.2">
      <c r="B69" s="58" t="s">
        <v>32</v>
      </c>
      <c r="C69" s="60">
        <v>9.4499999999999993</v>
      </c>
      <c r="D69" s="7"/>
      <c r="E69" s="61">
        <f>IF(C55="i",10,IF(C55="ii",25,IF(C55="iii",50,100)))</f>
        <v>25</v>
      </c>
      <c r="F69" s="7"/>
      <c r="G69" s="55">
        <f>IF($C$35="tidak",NA(),IF(C69="",NA(),IF(ISERROR(C69/E69),NA(),C69/E69)))</f>
        <v>0.37799999999999995</v>
      </c>
      <c r="H69" s="56">
        <f t="shared" si="7"/>
        <v>0.37799999999999995</v>
      </c>
      <c r="I69" s="57">
        <v>9.0500000000000007</v>
      </c>
      <c r="J69" s="7"/>
      <c r="K69" s="61">
        <f>IF(C55="i",10,IF(C55="ii",25,IF(C55="iii",50,100)))</f>
        <v>25</v>
      </c>
      <c r="L69" s="7"/>
      <c r="M69" s="55">
        <f>IF($C$35="tidak",NA(),IF(I69="",NA(),IF(ISERROR(I69/K69),NA(),I69/K69)))</f>
        <v>0.36200000000000004</v>
      </c>
      <c r="N69" s="71">
        <f t="shared" si="8"/>
        <v>0.36200000000000004</v>
      </c>
      <c r="O69" s="49"/>
      <c r="P69" s="7"/>
      <c r="Q69" s="61">
        <f>IF(C55="i",10,IF(C55="ii",25,IF(C55="iii",50,100)))</f>
        <v>25</v>
      </c>
      <c r="R69" s="7"/>
      <c r="S69" s="55"/>
      <c r="T69" s="71">
        <f t="shared" si="4"/>
        <v>0</v>
      </c>
      <c r="U69" s="73"/>
      <c r="V69" s="7"/>
      <c r="W69" s="61">
        <f>IF(C55="i",10,IF(C55="ii",25,IF(C55="iii",50,100)))</f>
        <v>25</v>
      </c>
      <c r="X69" s="7"/>
      <c r="Y69" s="55"/>
      <c r="Z69" s="56">
        <f t="shared" si="5"/>
        <v>0</v>
      </c>
      <c r="AA69" s="73"/>
      <c r="AB69" s="7"/>
      <c r="AC69" s="61">
        <f>IF(I55="i",10,IF(I55="ii",25,IF(I55="iii",50,100)))</f>
        <v>100</v>
      </c>
      <c r="AD69" s="7"/>
      <c r="AE69" s="55"/>
      <c r="AF69" s="56">
        <f t="shared" si="6"/>
        <v>0</v>
      </c>
    </row>
    <row r="70" spans="2:32" ht="15" x14ac:dyDescent="0.2">
      <c r="B70" s="54" t="s">
        <v>33</v>
      </c>
      <c r="C70" s="60"/>
      <c r="D70" s="7"/>
      <c r="E70" s="61">
        <f>IF(C55="i",0.3,1000000)</f>
        <v>1000000</v>
      </c>
      <c r="F70" s="7"/>
      <c r="G70" s="55"/>
      <c r="H70" s="56">
        <f t="shared" si="7"/>
        <v>0</v>
      </c>
      <c r="I70" s="60"/>
      <c r="J70" s="7"/>
      <c r="K70" s="61">
        <f>IF(C55="i",0.3,1000000)</f>
        <v>1000000</v>
      </c>
      <c r="L70" s="7"/>
      <c r="M70" s="55"/>
      <c r="N70" s="71">
        <f t="shared" si="8"/>
        <v>0</v>
      </c>
      <c r="O70" s="49"/>
      <c r="P70" s="7"/>
      <c r="Q70" s="61">
        <f>IF(C55="i",0.3,1000000)</f>
        <v>1000000</v>
      </c>
      <c r="R70" s="7"/>
      <c r="S70" s="55"/>
      <c r="T70" s="71">
        <f t="shared" si="4"/>
        <v>0</v>
      </c>
      <c r="U70" s="73"/>
      <c r="V70" s="7"/>
      <c r="W70" s="61">
        <f>IF(C55="i",0.3,1000000)</f>
        <v>1000000</v>
      </c>
      <c r="X70" s="7"/>
      <c r="Y70" s="55"/>
      <c r="Z70" s="56">
        <f t="shared" si="5"/>
        <v>0</v>
      </c>
      <c r="AA70" s="73"/>
      <c r="AB70" s="7"/>
      <c r="AC70" s="61">
        <f>IF(I55="i",0.3,1000000)</f>
        <v>1000000</v>
      </c>
      <c r="AD70" s="7"/>
      <c r="AE70" s="55"/>
      <c r="AF70" s="56">
        <f t="shared" si="6"/>
        <v>0</v>
      </c>
    </row>
    <row r="71" spans="2:32" ht="15" x14ac:dyDescent="0.2">
      <c r="B71" s="54" t="s">
        <v>34</v>
      </c>
      <c r="C71" s="60"/>
      <c r="D71" s="7"/>
      <c r="E71" s="61">
        <f>IF(C55="iv",2,0.05)</f>
        <v>0.05</v>
      </c>
      <c r="F71" s="7"/>
      <c r="G71" s="55"/>
      <c r="H71" s="56">
        <f t="shared" si="7"/>
        <v>0</v>
      </c>
      <c r="I71" s="60"/>
      <c r="J71" s="7"/>
      <c r="K71" s="61">
        <f>IF(C55="iv",2,0.05)</f>
        <v>0.05</v>
      </c>
      <c r="L71" s="7"/>
      <c r="M71" s="55"/>
      <c r="N71" s="71">
        <f t="shared" si="8"/>
        <v>0</v>
      </c>
      <c r="O71" s="49"/>
      <c r="P71" s="7"/>
      <c r="Q71" s="61">
        <f>IF(C55="iv",2,0.05)</f>
        <v>0.05</v>
      </c>
      <c r="R71" s="7"/>
      <c r="S71" s="55"/>
      <c r="T71" s="71">
        <f t="shared" si="4"/>
        <v>0</v>
      </c>
      <c r="U71" s="73"/>
      <c r="V71" s="7"/>
      <c r="W71" s="61">
        <f>IF(C55="iv",2,0.05)</f>
        <v>0.05</v>
      </c>
      <c r="X71" s="7"/>
      <c r="Y71" s="55"/>
      <c r="Z71" s="56">
        <f t="shared" si="5"/>
        <v>0</v>
      </c>
      <c r="AA71" s="73"/>
      <c r="AB71" s="7"/>
      <c r="AC71" s="61">
        <f>IF(I55="iv",2,0.05)</f>
        <v>0.05</v>
      </c>
      <c r="AD71" s="7"/>
      <c r="AE71" s="55"/>
      <c r="AF71" s="56">
        <f t="shared" si="6"/>
        <v>0</v>
      </c>
    </row>
    <row r="72" spans="2:32" ht="15" x14ac:dyDescent="0.2">
      <c r="B72" s="54" t="s">
        <v>35</v>
      </c>
      <c r="C72" s="60"/>
      <c r="D72" s="7"/>
      <c r="E72" s="61">
        <f>IF(C55="i",0.5,1000000)</f>
        <v>1000000</v>
      </c>
      <c r="F72" s="7"/>
      <c r="G72" s="55"/>
      <c r="H72" s="56">
        <f t="shared" si="7"/>
        <v>0</v>
      </c>
      <c r="I72" s="60"/>
      <c r="J72" s="7"/>
      <c r="K72" s="61">
        <f>IF(C55="i",0.5,1000000)</f>
        <v>1000000</v>
      </c>
      <c r="L72" s="7"/>
      <c r="M72" s="55"/>
      <c r="N72" s="71">
        <f t="shared" si="8"/>
        <v>0</v>
      </c>
      <c r="O72" s="49"/>
      <c r="P72" s="7"/>
      <c r="Q72" s="61">
        <f>IF(C55="i",0.5,1000000)</f>
        <v>1000000</v>
      </c>
      <c r="R72" s="7"/>
      <c r="S72" s="55"/>
      <c r="T72" s="71">
        <f t="shared" si="4"/>
        <v>0</v>
      </c>
      <c r="U72" s="73"/>
      <c r="V72" s="7"/>
      <c r="W72" s="61">
        <f>IF(C55="i",0.5,1000000)</f>
        <v>1000000</v>
      </c>
      <c r="X72" s="7"/>
      <c r="Y72" s="55"/>
      <c r="Z72" s="56">
        <f t="shared" si="5"/>
        <v>0</v>
      </c>
      <c r="AA72" s="73"/>
      <c r="AB72" s="7"/>
      <c r="AC72" s="61">
        <f>IF(I55="i",0.5,1000000)</f>
        <v>1000000</v>
      </c>
      <c r="AD72" s="7"/>
      <c r="AE72" s="55"/>
      <c r="AF72" s="56">
        <f t="shared" si="6"/>
        <v>0</v>
      </c>
    </row>
    <row r="73" spans="2:32" x14ac:dyDescent="0.2">
      <c r="B73" s="58" t="s">
        <v>36</v>
      </c>
      <c r="C73" s="49">
        <v>0.2</v>
      </c>
      <c r="D73" s="7"/>
      <c r="E73" s="61">
        <f>IF(C55="i",10,IF(C55="ii",10,IF(C55="iii",20,20)))</f>
        <v>10</v>
      </c>
      <c r="F73" s="7"/>
      <c r="G73" s="55">
        <f>IF($C$39="tidak",NA(),IF(C73="",NA(),IF(ISERROR(C73/E73),NA(),C73/E73)))</f>
        <v>0.02</v>
      </c>
      <c r="H73" s="56">
        <f t="shared" si="7"/>
        <v>0.02</v>
      </c>
      <c r="I73" s="96">
        <v>0.3</v>
      </c>
      <c r="J73" s="7"/>
      <c r="K73" s="61">
        <f>IF(C55="i",10,IF(C55="ii",10,IF(C55="iii",20,20)))</f>
        <v>10</v>
      </c>
      <c r="L73" s="7"/>
      <c r="M73" s="55">
        <f>IF($C$39="tidak",NA(),IF(I73="",NA(),IF(ISERROR(I73/K73),NA(),I73/K73)))</f>
        <v>0.03</v>
      </c>
      <c r="N73" s="71">
        <f t="shared" si="8"/>
        <v>0.03</v>
      </c>
      <c r="O73" s="49"/>
      <c r="P73" s="7"/>
      <c r="Q73" s="61">
        <f>IF(C55="i",10,IF(C55="ii",10,IF(C55="iii",20,20)))</f>
        <v>10</v>
      </c>
      <c r="R73" s="7"/>
      <c r="S73" s="55"/>
      <c r="T73" s="71">
        <f t="shared" si="4"/>
        <v>0</v>
      </c>
      <c r="U73" s="73"/>
      <c r="V73" s="7"/>
      <c r="W73" s="61">
        <f>IF(C55="i",10,IF(C55="ii",10,IF(C55="iii",20,20)))</f>
        <v>10</v>
      </c>
      <c r="X73" s="7"/>
      <c r="Y73" s="55"/>
      <c r="Z73" s="56">
        <f t="shared" si="5"/>
        <v>0</v>
      </c>
      <c r="AA73" s="73"/>
      <c r="AB73" s="7"/>
      <c r="AC73" s="61">
        <f>IF(I55="i",10,IF(I55="ii",10,IF(I55="iii",20,20)))</f>
        <v>20</v>
      </c>
      <c r="AD73" s="7"/>
      <c r="AE73" s="55"/>
      <c r="AF73" s="56">
        <f t="shared" si="6"/>
        <v>0</v>
      </c>
    </row>
    <row r="74" spans="2:32" ht="15" x14ac:dyDescent="0.2">
      <c r="B74" s="58" t="s">
        <v>37</v>
      </c>
      <c r="C74" s="60">
        <v>0.19</v>
      </c>
      <c r="D74" s="7"/>
      <c r="E74" s="61">
        <f>IF(C55="i",0.2,IF(C55="ii",0.2,IF(C55="iii",1,5)))</f>
        <v>0.2</v>
      </c>
      <c r="F74" s="7"/>
      <c r="G74" s="55">
        <f>IF($C$40="tidak",NA(),IF(C74="",NA(),IF(ISERROR(C74/E74),NA(),C74/E74)))</f>
        <v>0.95</v>
      </c>
      <c r="H74" s="56">
        <f t="shared" si="7"/>
        <v>0.95</v>
      </c>
      <c r="I74" s="57">
        <v>1.0999999999999999E-2</v>
      </c>
      <c r="J74" s="7"/>
      <c r="K74" s="61">
        <f>IF(C55="i",0.2,IF(C55="ii",0.2,IF(C55="iii",1,5)))</f>
        <v>0.2</v>
      </c>
      <c r="L74" s="7"/>
      <c r="M74" s="55">
        <f>IF($C$40="tidak",NA(),IF(I74="",NA(),IF(ISERROR(I74/K74),NA(),I74/K74)))</f>
        <v>5.4999999999999993E-2</v>
      </c>
      <c r="N74" s="71">
        <f t="shared" si="8"/>
        <v>5.4999999999999993E-2</v>
      </c>
      <c r="O74" s="49"/>
      <c r="P74" s="7"/>
      <c r="Q74" s="61">
        <f>IF(C55="i",0.2,IF(C55="ii",0.2,IF(C55="iii",1,5)))</f>
        <v>0.2</v>
      </c>
      <c r="R74" s="7"/>
      <c r="S74" s="55"/>
      <c r="T74" s="71">
        <f t="shared" si="4"/>
        <v>0</v>
      </c>
      <c r="U74" s="73"/>
      <c r="V74" s="7"/>
      <c r="W74" s="61">
        <f>IF(C55="i",0.2,IF(C55="ii",0.2,IF(C55="iii",1,5)))</f>
        <v>0.2</v>
      </c>
      <c r="X74" s="7"/>
      <c r="Y74" s="55"/>
      <c r="Z74" s="56">
        <f t="shared" si="5"/>
        <v>0</v>
      </c>
      <c r="AA74" s="73"/>
      <c r="AB74" s="7"/>
      <c r="AC74" s="61">
        <f>IF(I55="i",0.2,IF(I55="ii",0.2,IF(I55="iii",1,5)))</f>
        <v>5</v>
      </c>
      <c r="AD74" s="7"/>
      <c r="AE74" s="55"/>
      <c r="AF74" s="56">
        <f t="shared" si="6"/>
        <v>0</v>
      </c>
    </row>
    <row r="75" spans="2:32" ht="15" x14ac:dyDescent="0.2">
      <c r="B75" s="54" t="s">
        <v>38</v>
      </c>
      <c r="C75" s="60"/>
      <c r="D75" s="7"/>
      <c r="E75" s="61">
        <f>IF(C55="iv",1000000,200)</f>
        <v>200</v>
      </c>
      <c r="F75" s="7"/>
      <c r="G75" s="55"/>
      <c r="H75" s="56">
        <f t="shared" si="7"/>
        <v>0</v>
      </c>
      <c r="I75" s="60"/>
      <c r="J75" s="7"/>
      <c r="K75" s="61">
        <f>IF(C55="iv",1000000,200)</f>
        <v>200</v>
      </c>
      <c r="L75" s="7"/>
      <c r="M75" s="55"/>
      <c r="N75" s="71">
        <f t="shared" si="8"/>
        <v>0</v>
      </c>
      <c r="O75" s="75"/>
      <c r="P75" s="7"/>
      <c r="Q75" s="61">
        <f>IF(C55="iv",1000000,200)</f>
        <v>200</v>
      </c>
      <c r="R75" s="7"/>
      <c r="S75" s="55"/>
      <c r="T75" s="71">
        <f t="shared" si="4"/>
        <v>0</v>
      </c>
      <c r="U75" s="75"/>
      <c r="V75" s="7"/>
      <c r="W75" s="61">
        <f>IF(C55="iv",1000000,200)</f>
        <v>200</v>
      </c>
      <c r="X75" s="7"/>
      <c r="Y75" s="55"/>
      <c r="Z75" s="56">
        <f t="shared" si="5"/>
        <v>0</v>
      </c>
      <c r="AA75" s="75"/>
      <c r="AB75" s="7"/>
      <c r="AC75" s="61">
        <f>IF(I55="iv",1000000,200)</f>
        <v>200</v>
      </c>
      <c r="AD75" s="7"/>
      <c r="AE75" s="55"/>
      <c r="AF75" s="56">
        <f t="shared" si="6"/>
        <v>0</v>
      </c>
    </row>
    <row r="76" spans="2:32" ht="15" x14ac:dyDescent="0.2">
      <c r="B76" s="54" t="s">
        <v>39</v>
      </c>
      <c r="C76" s="60"/>
      <c r="D76" s="7"/>
      <c r="E76" s="61">
        <v>0.01</v>
      </c>
      <c r="F76" s="7"/>
      <c r="G76" s="55"/>
      <c r="H76" s="56">
        <f t="shared" si="7"/>
        <v>0</v>
      </c>
      <c r="I76" s="60"/>
      <c r="J76" s="7"/>
      <c r="K76" s="61">
        <v>0.01</v>
      </c>
      <c r="L76" s="7"/>
      <c r="M76" s="55"/>
      <c r="N76" s="71">
        <f t="shared" si="8"/>
        <v>0</v>
      </c>
      <c r="O76" s="75"/>
      <c r="P76" s="7"/>
      <c r="Q76" s="61">
        <v>0.01</v>
      </c>
      <c r="R76" s="7"/>
      <c r="S76" s="55"/>
      <c r="T76" s="71">
        <f t="shared" si="4"/>
        <v>0</v>
      </c>
      <c r="U76" s="75"/>
      <c r="V76" s="7"/>
      <c r="W76" s="61">
        <v>0.01</v>
      </c>
      <c r="X76" s="7"/>
      <c r="Y76" s="55"/>
      <c r="Z76" s="56">
        <f t="shared" si="5"/>
        <v>0</v>
      </c>
      <c r="AA76" s="75"/>
      <c r="AB76" s="7"/>
      <c r="AC76" s="61">
        <v>0.01</v>
      </c>
      <c r="AD76" s="7"/>
      <c r="AE76" s="55"/>
      <c r="AF76" s="56">
        <f t="shared" si="6"/>
        <v>0</v>
      </c>
    </row>
    <row r="77" spans="2:32" ht="15" x14ac:dyDescent="0.2">
      <c r="B77" s="54" t="s">
        <v>41</v>
      </c>
      <c r="C77" s="60"/>
      <c r="D77" s="7"/>
      <c r="E77" s="61">
        <f>IF(C55="iv",0.2,0.02)</f>
        <v>0.02</v>
      </c>
      <c r="F77" s="7"/>
      <c r="G77" s="55"/>
      <c r="H77" s="56">
        <f t="shared" si="7"/>
        <v>0</v>
      </c>
      <c r="I77" s="60"/>
      <c r="J77" s="7"/>
      <c r="K77" s="61">
        <f>IF(C55="iv",0.2,0.02)</f>
        <v>0.02</v>
      </c>
      <c r="L77" s="7"/>
      <c r="M77" s="55"/>
      <c r="N77" s="71">
        <f t="shared" si="8"/>
        <v>0</v>
      </c>
      <c r="O77" s="75"/>
      <c r="P77" s="7"/>
      <c r="Q77" s="61">
        <f>IF(C55="iv",0.2,0.02)</f>
        <v>0.02</v>
      </c>
      <c r="R77" s="7"/>
      <c r="S77" s="55"/>
      <c r="T77" s="71">
        <f t="shared" si="4"/>
        <v>0</v>
      </c>
      <c r="U77" s="75"/>
      <c r="V77" s="7"/>
      <c r="W77" s="61">
        <f>IF(C55="iv",0.2,0.02)</f>
        <v>0.02</v>
      </c>
      <c r="X77" s="7"/>
      <c r="Y77" s="55"/>
      <c r="Z77" s="56">
        <f t="shared" si="5"/>
        <v>0</v>
      </c>
      <c r="AA77" s="75"/>
      <c r="AB77" s="7"/>
      <c r="AC77" s="61">
        <f>IF(I55="iv",0.2,0.02)</f>
        <v>0.02</v>
      </c>
      <c r="AD77" s="7"/>
      <c r="AE77" s="55"/>
      <c r="AF77" s="56">
        <f t="shared" si="6"/>
        <v>0</v>
      </c>
    </row>
    <row r="78" spans="2:32" x14ac:dyDescent="0.2">
      <c r="B78" s="54" t="s">
        <v>42</v>
      </c>
      <c r="C78" s="75"/>
      <c r="D78" s="7"/>
      <c r="E78" s="61">
        <f>IF(C55="i",0.001,IF(C55="ii",0.002,IF(C55="iii",0.002,0.005)))</f>
        <v>2E-3</v>
      </c>
      <c r="F78" s="7"/>
      <c r="G78" s="55"/>
      <c r="H78" s="56">
        <f t="shared" si="7"/>
        <v>0</v>
      </c>
      <c r="I78" s="75"/>
      <c r="J78" s="7"/>
      <c r="K78" s="61">
        <f>IF(C55="i",0.001,IF(C55="ii",0.002,IF(C55="iii",0.002,0.005)))</f>
        <v>2E-3</v>
      </c>
      <c r="L78" s="7"/>
      <c r="M78" s="55"/>
      <c r="N78" s="71">
        <f t="shared" si="8"/>
        <v>0</v>
      </c>
      <c r="O78" s="75"/>
      <c r="P78" s="7"/>
      <c r="Q78" s="61">
        <f>IF(C55="i",0.001,IF(C55="ii",0.002,IF(C55="iii",0.002,0.005)))</f>
        <v>2E-3</v>
      </c>
      <c r="R78" s="7"/>
      <c r="S78" s="55"/>
      <c r="T78" s="71">
        <f t="shared" si="4"/>
        <v>0</v>
      </c>
      <c r="U78" s="75"/>
      <c r="V78" s="7"/>
      <c r="W78" s="61">
        <f>IF(C55="i",0.001,IF(C55="ii",0.002,IF(C55="iii",0.002,0.005)))</f>
        <v>2E-3</v>
      </c>
      <c r="X78" s="7"/>
      <c r="Y78" s="55"/>
      <c r="Z78" s="56">
        <f t="shared" si="5"/>
        <v>0</v>
      </c>
      <c r="AA78" s="75"/>
      <c r="AB78" s="7"/>
      <c r="AC78" s="61">
        <f>IF(I55="i",0.001,IF(I55="ii",0.002,IF(I55="iii",0.002,0.005)))</f>
        <v>5.0000000000000001E-3</v>
      </c>
      <c r="AD78" s="7"/>
      <c r="AE78" s="55"/>
      <c r="AF78" s="56">
        <f t="shared" si="6"/>
        <v>0</v>
      </c>
    </row>
    <row r="79" spans="2:32" x14ac:dyDescent="0.2">
      <c r="B79" s="54" t="s">
        <v>43</v>
      </c>
      <c r="C79" s="75"/>
      <c r="D79" s="7"/>
      <c r="E79" s="61">
        <f>IF(C55="i",0.1,1000000)</f>
        <v>1000000</v>
      </c>
      <c r="F79" s="7"/>
      <c r="G79" s="55"/>
      <c r="H79" s="56">
        <f t="shared" si="7"/>
        <v>0</v>
      </c>
      <c r="I79" s="75"/>
      <c r="J79" s="7"/>
      <c r="K79" s="61">
        <f>IF(C55="i",0.1,1000000)</f>
        <v>1000000</v>
      </c>
      <c r="L79" s="7"/>
      <c r="M79" s="55"/>
      <c r="N79" s="71">
        <f t="shared" si="8"/>
        <v>0</v>
      </c>
      <c r="O79" s="75"/>
      <c r="P79" s="7"/>
      <c r="Q79" s="61">
        <f>IF(C55="i",0.1,1000000)</f>
        <v>1000000</v>
      </c>
      <c r="R79" s="7"/>
      <c r="S79" s="55"/>
      <c r="T79" s="71">
        <f t="shared" si="4"/>
        <v>0</v>
      </c>
      <c r="U79" s="75"/>
      <c r="V79" s="7"/>
      <c r="W79" s="61">
        <f>IF(C55="i",0.1,1000000)</f>
        <v>1000000</v>
      </c>
      <c r="X79" s="7"/>
      <c r="Y79" s="55"/>
      <c r="Z79" s="56">
        <f t="shared" si="5"/>
        <v>0</v>
      </c>
      <c r="AA79" s="75"/>
      <c r="AB79" s="7"/>
      <c r="AC79" s="61">
        <f>IF(I55="i",0.1,1000000)</f>
        <v>1000000</v>
      </c>
      <c r="AD79" s="7"/>
      <c r="AE79" s="55"/>
      <c r="AF79" s="56">
        <f t="shared" si="6"/>
        <v>0</v>
      </c>
    </row>
    <row r="80" spans="2:32" x14ac:dyDescent="0.2">
      <c r="B80" s="54" t="s">
        <v>44</v>
      </c>
      <c r="C80" s="75"/>
      <c r="D80" s="7"/>
      <c r="E80" s="61">
        <f>IF(C55="i",400,1000000)</f>
        <v>1000000</v>
      </c>
      <c r="F80" s="7"/>
      <c r="G80" s="55"/>
      <c r="H80" s="56">
        <f t="shared" si="7"/>
        <v>0</v>
      </c>
      <c r="I80" s="75"/>
      <c r="J80" s="7"/>
      <c r="K80" s="61">
        <f>IF(C55="i",400,1000000)</f>
        <v>1000000</v>
      </c>
      <c r="L80" s="7"/>
      <c r="M80" s="55"/>
      <c r="N80" s="71">
        <f t="shared" si="8"/>
        <v>0</v>
      </c>
      <c r="O80" s="75"/>
      <c r="P80" s="7"/>
      <c r="Q80" s="61">
        <f>IF(C55="i",400,1000000)</f>
        <v>1000000</v>
      </c>
      <c r="R80" s="7"/>
      <c r="S80" s="55"/>
      <c r="T80" s="71">
        <f t="shared" si="4"/>
        <v>0</v>
      </c>
      <c r="U80" s="75"/>
      <c r="V80" s="7"/>
      <c r="W80" s="61">
        <f>IF(C55="i",400,1000000)</f>
        <v>1000000</v>
      </c>
      <c r="X80" s="7"/>
      <c r="Y80" s="55"/>
      <c r="Z80" s="56">
        <f t="shared" si="5"/>
        <v>0</v>
      </c>
      <c r="AA80" s="75"/>
      <c r="AB80" s="7"/>
      <c r="AC80" s="61">
        <f>IF(I55="i",400,1000000)</f>
        <v>1000000</v>
      </c>
      <c r="AD80" s="7"/>
      <c r="AE80" s="55"/>
      <c r="AF80" s="56">
        <f t="shared" si="6"/>
        <v>0</v>
      </c>
    </row>
    <row r="81" spans="2:32" x14ac:dyDescent="0.2">
      <c r="B81" s="54" t="s">
        <v>45</v>
      </c>
      <c r="C81" s="75"/>
      <c r="D81" s="7"/>
      <c r="E81" s="61"/>
      <c r="F81" s="7"/>
      <c r="G81" s="55"/>
      <c r="H81" s="56">
        <f t="shared" si="7"/>
        <v>0</v>
      </c>
      <c r="I81" s="75"/>
      <c r="J81" s="7"/>
      <c r="K81" s="61"/>
      <c r="L81" s="7"/>
      <c r="M81" s="55"/>
      <c r="N81" s="71">
        <f t="shared" si="8"/>
        <v>0</v>
      </c>
      <c r="O81" s="75"/>
      <c r="P81" s="7"/>
      <c r="Q81" s="61"/>
      <c r="R81" s="7"/>
      <c r="S81" s="55"/>
      <c r="T81" s="71">
        <f t="shared" si="4"/>
        <v>0</v>
      </c>
      <c r="U81" s="75"/>
      <c r="V81" s="7"/>
      <c r="W81" s="61"/>
      <c r="X81" s="7"/>
      <c r="Y81" s="55"/>
      <c r="Z81" s="56">
        <f t="shared" si="5"/>
        <v>0</v>
      </c>
      <c r="AA81" s="75"/>
      <c r="AB81" s="7"/>
      <c r="AC81" s="61"/>
      <c r="AD81" s="7"/>
      <c r="AE81" s="55"/>
      <c r="AF81" s="56">
        <f t="shared" si="6"/>
        <v>0</v>
      </c>
    </row>
    <row r="82" spans="2:32" x14ac:dyDescent="0.2">
      <c r="B82" s="54" t="s">
        <v>46</v>
      </c>
      <c r="C82" s="75"/>
      <c r="D82" s="7"/>
      <c r="E82" s="61">
        <f>IF(C55="iv",1000000,0.06)</f>
        <v>0.06</v>
      </c>
      <c r="F82" s="7"/>
      <c r="G82" s="55"/>
      <c r="H82" s="56">
        <f t="shared" si="7"/>
        <v>0</v>
      </c>
      <c r="I82" s="75"/>
      <c r="J82" s="7"/>
      <c r="K82" s="61">
        <f>IF(C55="iv",1000000,0.06)</f>
        <v>0.06</v>
      </c>
      <c r="L82" s="7"/>
      <c r="M82" s="55"/>
      <c r="N82" s="71">
        <f t="shared" si="8"/>
        <v>0</v>
      </c>
      <c r="O82" s="75"/>
      <c r="P82" s="7"/>
      <c r="Q82" s="61">
        <f>IF(C55="iv",1000000,0.06)</f>
        <v>0.06</v>
      </c>
      <c r="R82" s="7"/>
      <c r="S82" s="55"/>
      <c r="T82" s="71">
        <f t="shared" si="4"/>
        <v>0</v>
      </c>
      <c r="U82" s="75"/>
      <c r="V82" s="7"/>
      <c r="W82" s="61">
        <f>IF(C55="iv",1000000,0.06)</f>
        <v>0.06</v>
      </c>
      <c r="X82" s="7"/>
      <c r="Y82" s="55"/>
      <c r="Z82" s="56">
        <f t="shared" si="5"/>
        <v>0</v>
      </c>
      <c r="AA82" s="75"/>
      <c r="AB82" s="7"/>
      <c r="AC82" s="61">
        <f>IF(I55="iv",1000000,0.06)</f>
        <v>0.06</v>
      </c>
      <c r="AD82" s="7"/>
      <c r="AE82" s="55"/>
      <c r="AF82" s="56">
        <f t="shared" si="6"/>
        <v>0</v>
      </c>
    </row>
    <row r="83" spans="2:32" x14ac:dyDescent="0.2">
      <c r="B83" s="54" t="s">
        <v>47</v>
      </c>
      <c r="C83" s="75"/>
      <c r="D83" s="7"/>
      <c r="E83" s="61">
        <f>IF(C55="iv",1,0.03)</f>
        <v>0.03</v>
      </c>
      <c r="F83" s="7"/>
      <c r="G83" s="55"/>
      <c r="H83" s="56">
        <f t="shared" si="7"/>
        <v>0</v>
      </c>
      <c r="I83" s="75"/>
      <c r="J83" s="7"/>
      <c r="K83" s="61">
        <f>IF(C55="iv",1,0.03)</f>
        <v>0.03</v>
      </c>
      <c r="L83" s="7"/>
      <c r="M83" s="55"/>
      <c r="N83" s="71">
        <f t="shared" si="8"/>
        <v>0</v>
      </c>
      <c r="O83" s="75"/>
      <c r="P83" s="7"/>
      <c r="Q83" s="61">
        <f>IF(C55="iv",1,0.03)</f>
        <v>0.03</v>
      </c>
      <c r="R83" s="7"/>
      <c r="S83" s="55"/>
      <c r="T83" s="71">
        <f t="shared" si="4"/>
        <v>0</v>
      </c>
      <c r="U83" s="75"/>
      <c r="V83" s="7"/>
      <c r="W83" s="61">
        <f>IF(C55="iv",1,0.03)</f>
        <v>0.03</v>
      </c>
      <c r="X83" s="7"/>
      <c r="Y83" s="55"/>
      <c r="Z83" s="56">
        <f t="shared" si="5"/>
        <v>0</v>
      </c>
      <c r="AA83" s="75"/>
      <c r="AB83" s="7"/>
      <c r="AC83" s="61">
        <f>IF(I55="iv",1,0.03)</f>
        <v>0.03</v>
      </c>
      <c r="AD83" s="7"/>
      <c r="AE83" s="55"/>
      <c r="AF83" s="56">
        <f t="shared" si="6"/>
        <v>0</v>
      </c>
    </row>
    <row r="84" spans="2:32" x14ac:dyDescent="0.2">
      <c r="B84" s="54" t="s">
        <v>48</v>
      </c>
      <c r="C84" s="75"/>
      <c r="D84" s="7"/>
      <c r="E84" s="61"/>
      <c r="F84" s="7"/>
      <c r="G84" s="55"/>
      <c r="H84" s="56">
        <f t="shared" si="7"/>
        <v>0</v>
      </c>
      <c r="I84" s="75"/>
      <c r="J84" s="7"/>
      <c r="K84" s="61"/>
      <c r="L84" s="7"/>
      <c r="M84" s="55"/>
      <c r="N84" s="71">
        <f t="shared" si="8"/>
        <v>0</v>
      </c>
      <c r="O84" s="75"/>
      <c r="P84" s="7"/>
      <c r="Q84" s="61"/>
      <c r="R84" s="7"/>
      <c r="S84" s="55"/>
      <c r="T84" s="71">
        <f t="shared" si="4"/>
        <v>0</v>
      </c>
      <c r="U84" s="75"/>
      <c r="V84" s="7"/>
      <c r="W84" s="61"/>
      <c r="X84" s="7"/>
      <c r="Y84" s="55"/>
      <c r="Z84" s="56">
        <f t="shared" si="5"/>
        <v>0</v>
      </c>
      <c r="AA84" s="75"/>
      <c r="AB84" s="7"/>
      <c r="AC84" s="61"/>
      <c r="AD84" s="7"/>
      <c r="AE84" s="55"/>
      <c r="AF84" s="56">
        <f t="shared" si="6"/>
        <v>0</v>
      </c>
    </row>
    <row r="85" spans="2:32" ht="13.5" thickBot="1" x14ac:dyDescent="0.25">
      <c r="B85" s="76" t="s">
        <v>49</v>
      </c>
      <c r="C85" s="77"/>
      <c r="D85" s="78"/>
      <c r="E85" s="79"/>
      <c r="F85" s="78"/>
      <c r="G85" s="80"/>
      <c r="H85" s="81">
        <f t="shared" si="7"/>
        <v>0</v>
      </c>
      <c r="I85" s="77"/>
      <c r="J85" s="78"/>
      <c r="K85" s="79"/>
      <c r="L85" s="78"/>
      <c r="M85" s="97"/>
      <c r="N85" s="98">
        <f t="shared" si="8"/>
        <v>0</v>
      </c>
      <c r="O85" s="77"/>
      <c r="P85" s="78"/>
      <c r="Q85" s="79"/>
      <c r="R85" s="78"/>
      <c r="S85" s="97"/>
      <c r="T85" s="98">
        <f t="shared" si="4"/>
        <v>0</v>
      </c>
      <c r="U85" s="77"/>
      <c r="V85" s="78"/>
      <c r="W85" s="79"/>
      <c r="X85" s="78"/>
      <c r="Y85" s="97"/>
      <c r="Z85" s="104">
        <f t="shared" si="5"/>
        <v>0</v>
      </c>
      <c r="AA85" s="77"/>
      <c r="AB85" s="78"/>
      <c r="AC85" s="79"/>
      <c r="AD85" s="78"/>
      <c r="AE85" s="97"/>
      <c r="AF85" s="104">
        <f t="shared" si="6"/>
        <v>0</v>
      </c>
    </row>
    <row r="86" spans="2:32" ht="15.75" x14ac:dyDescent="0.3">
      <c r="B86" s="40"/>
      <c r="C86" s="40"/>
      <c r="D86" s="40"/>
      <c r="E86" s="40"/>
      <c r="F86" s="40"/>
      <c r="G86" s="82" t="s">
        <v>56</v>
      </c>
      <c r="H86" s="83">
        <f>AVERAGE(H58:H85)</f>
        <v>7.4323809523809528E-2</v>
      </c>
      <c r="I86" s="40"/>
      <c r="J86" s="40"/>
      <c r="K86" s="40"/>
      <c r="L86" s="40"/>
      <c r="M86" s="82" t="s">
        <v>56</v>
      </c>
      <c r="N86" s="83">
        <f>AVERAGE(N58:N85)</f>
        <v>8.5999999999999993E-2</v>
      </c>
      <c r="O86" s="40"/>
      <c r="P86" s="40"/>
      <c r="Q86" s="40"/>
      <c r="R86" s="40"/>
      <c r="S86" s="82" t="s">
        <v>56</v>
      </c>
      <c r="T86" s="83">
        <f>AVERAGE(T58:T85)</f>
        <v>0</v>
      </c>
      <c r="U86" s="40"/>
      <c r="V86" s="40"/>
      <c r="W86" s="40"/>
      <c r="X86" s="40"/>
      <c r="Y86" s="82" t="s">
        <v>56</v>
      </c>
      <c r="Z86" s="83">
        <f>AVERAGE(Z58:Z85)</f>
        <v>0</v>
      </c>
      <c r="AA86" s="40"/>
      <c r="AB86" s="40"/>
      <c r="AC86" s="40"/>
      <c r="AD86" s="40"/>
      <c r="AE86" s="82" t="s">
        <v>56</v>
      </c>
      <c r="AF86" s="83">
        <f>AVERAGE(AF58:AF85)</f>
        <v>0</v>
      </c>
    </row>
    <row r="87" spans="2:32" ht="15.75" x14ac:dyDescent="0.3">
      <c r="B87" s="40"/>
      <c r="C87" s="40"/>
      <c r="D87" s="40"/>
      <c r="E87" s="40"/>
      <c r="F87" s="40"/>
      <c r="G87" s="84" t="s">
        <v>57</v>
      </c>
      <c r="H87" s="56">
        <f>MAX(H58:H85)</f>
        <v>0.95</v>
      </c>
      <c r="I87" s="40"/>
      <c r="J87" s="40"/>
      <c r="K87" s="40"/>
      <c r="L87" s="40"/>
      <c r="M87" s="84" t="s">
        <v>57</v>
      </c>
      <c r="N87" s="56">
        <f>MAX(N58:N85)</f>
        <v>0.8999999999999998</v>
      </c>
      <c r="O87" s="40"/>
      <c r="P87" s="40"/>
      <c r="Q87" s="40"/>
      <c r="R87" s="40"/>
      <c r="S87" s="84" t="s">
        <v>57</v>
      </c>
      <c r="T87" s="56">
        <f>MAX(T58:T85)</f>
        <v>0</v>
      </c>
      <c r="U87" s="40"/>
      <c r="V87" s="40"/>
      <c r="W87" s="40"/>
      <c r="X87" s="40"/>
      <c r="Y87" s="84" t="s">
        <v>57</v>
      </c>
      <c r="Z87" s="56">
        <f>MAX(Z58:Z85)</f>
        <v>0</v>
      </c>
      <c r="AA87" s="40"/>
      <c r="AB87" s="40"/>
      <c r="AC87" s="40"/>
      <c r="AD87" s="40"/>
      <c r="AE87" s="84" t="s">
        <v>57</v>
      </c>
      <c r="AF87" s="56">
        <f>MAX(AF58:AF85)</f>
        <v>0</v>
      </c>
    </row>
    <row r="88" spans="2:32" ht="16.5" thickBot="1" x14ac:dyDescent="0.35">
      <c r="B88" s="40"/>
      <c r="C88" s="40"/>
      <c r="D88" s="40"/>
      <c r="E88" s="40"/>
      <c r="F88" s="40"/>
      <c r="G88" s="85" t="s">
        <v>58</v>
      </c>
      <c r="H88" s="86">
        <f>(((H86^2)+(H87^2))/2)^0.5</f>
        <v>0.673804136475182</v>
      </c>
      <c r="I88" s="40"/>
      <c r="J88" s="40"/>
      <c r="K88" s="40"/>
      <c r="L88" s="40"/>
      <c r="M88" s="85" t="s">
        <v>58</v>
      </c>
      <c r="N88" s="86">
        <f>(((N86^2)+(N87^2))/2)^0.5</f>
        <v>0.63929492411562272</v>
      </c>
      <c r="O88" s="40"/>
      <c r="P88" s="40"/>
      <c r="Q88" s="40"/>
      <c r="R88" s="40"/>
      <c r="S88" s="85" t="s">
        <v>58</v>
      </c>
      <c r="T88" s="86">
        <f>(((T86^2)+(T87^2))/2)^0.5</f>
        <v>0</v>
      </c>
      <c r="U88" s="40"/>
      <c r="V88" s="40"/>
      <c r="W88" s="40"/>
      <c r="X88" s="40"/>
      <c r="Y88" s="85" t="s">
        <v>58</v>
      </c>
      <c r="Z88" s="86">
        <f>(((Z86^2)+(Z87^2))/2)^0.5</f>
        <v>0</v>
      </c>
      <c r="AA88" s="40"/>
      <c r="AB88" s="40"/>
      <c r="AC88" s="40"/>
      <c r="AD88" s="40"/>
      <c r="AE88" s="85" t="s">
        <v>58</v>
      </c>
      <c r="AF88" s="86">
        <f>(((AF86^2)+(AF87^2))/2)^0.5</f>
        <v>0</v>
      </c>
    </row>
    <row r="89" spans="2:32" x14ac:dyDescent="0.2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2:32" x14ac:dyDescent="0.2">
      <c r="B90" s="40"/>
      <c r="C90" s="40"/>
      <c r="D90" s="40"/>
      <c r="E90" s="40"/>
      <c r="F90" s="40"/>
      <c r="G90" s="40"/>
      <c r="H90" s="40"/>
      <c r="I90" s="40"/>
      <c r="J90" s="40"/>
      <c r="K90" s="92"/>
      <c r="L90" s="92"/>
      <c r="M90" s="92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</row>
    <row r="91" spans="2:32" ht="15.75" x14ac:dyDescent="0.25">
      <c r="B91" s="39" t="s">
        <v>78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2" spans="2:32" x14ac:dyDescent="0.2">
      <c r="B92" s="41" t="s">
        <v>59</v>
      </c>
      <c r="C92" s="42" t="s">
        <v>7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</row>
    <row r="93" spans="2:32" ht="13.5" thickBot="1" x14ac:dyDescent="0.25">
      <c r="B93" s="41" t="s">
        <v>60</v>
      </c>
      <c r="C93" s="72" t="str">
        <f>C56</f>
        <v>September</v>
      </c>
      <c r="D93" s="40"/>
      <c r="E93" s="40"/>
      <c r="F93" s="40"/>
      <c r="G93" s="40"/>
      <c r="H93" s="40"/>
      <c r="I93" s="99" t="s">
        <v>3</v>
      </c>
      <c r="J93" s="40"/>
      <c r="K93" s="40"/>
      <c r="L93" s="40"/>
      <c r="M93" s="40"/>
      <c r="N93" s="40"/>
      <c r="O93" s="72"/>
      <c r="P93" s="40"/>
      <c r="Q93" s="40"/>
      <c r="R93" s="40"/>
      <c r="S93" s="40"/>
      <c r="T93" s="40"/>
      <c r="U93" s="72"/>
      <c r="V93" s="40"/>
      <c r="W93" s="40"/>
      <c r="X93" s="40"/>
      <c r="Y93" s="40"/>
      <c r="Z93" s="40"/>
      <c r="AA93" s="72"/>
      <c r="AB93" s="40"/>
      <c r="AC93" s="40"/>
      <c r="AD93" s="40"/>
      <c r="AE93" s="40"/>
      <c r="AF93" s="40"/>
    </row>
    <row r="94" spans="2:32" ht="16.5" thickBot="1" x14ac:dyDescent="0.35">
      <c r="B94" s="44" t="s">
        <v>9</v>
      </c>
      <c r="C94" s="68" t="s">
        <v>51</v>
      </c>
      <c r="D94" s="138" t="s">
        <v>52</v>
      </c>
      <c r="E94" s="138"/>
      <c r="F94" s="138"/>
      <c r="G94" s="46" t="s">
        <v>53</v>
      </c>
      <c r="H94" s="47" t="s">
        <v>54</v>
      </c>
      <c r="I94" s="68" t="s">
        <v>51</v>
      </c>
      <c r="J94" s="138" t="s">
        <v>52</v>
      </c>
      <c r="K94" s="138"/>
      <c r="L94" s="138"/>
      <c r="M94" s="46" t="s">
        <v>53</v>
      </c>
      <c r="N94" s="47" t="s">
        <v>54</v>
      </c>
      <c r="O94" s="68" t="s">
        <v>51</v>
      </c>
      <c r="P94" s="138" t="s">
        <v>52</v>
      </c>
      <c r="Q94" s="138"/>
      <c r="R94" s="138"/>
      <c r="S94" s="46" t="s">
        <v>53</v>
      </c>
      <c r="T94" s="47" t="s">
        <v>54</v>
      </c>
      <c r="U94" s="68" t="s">
        <v>51</v>
      </c>
      <c r="V94" s="138" t="s">
        <v>52</v>
      </c>
      <c r="W94" s="138"/>
      <c r="X94" s="138"/>
      <c r="Y94" s="46" t="s">
        <v>53</v>
      </c>
      <c r="Z94" s="47" t="s">
        <v>54</v>
      </c>
      <c r="AA94" s="68"/>
      <c r="AB94" s="138" t="s">
        <v>52</v>
      </c>
      <c r="AC94" s="138"/>
      <c r="AD94" s="138"/>
      <c r="AE94" s="46" t="s">
        <v>53</v>
      </c>
      <c r="AF94" s="47" t="s">
        <v>54</v>
      </c>
    </row>
    <row r="95" spans="2:32" x14ac:dyDescent="0.2">
      <c r="B95" s="48" t="s">
        <v>14</v>
      </c>
      <c r="C95" s="49">
        <v>7.4</v>
      </c>
      <c r="D95" s="50">
        <f>IF(C92="iv",5,6)</f>
        <v>6</v>
      </c>
      <c r="E95" s="110" t="s">
        <v>55</v>
      </c>
      <c r="F95" s="51">
        <v>9</v>
      </c>
      <c r="G95" s="52">
        <f>IF($C$24="tidak",NA(),IF(C95="",NA(),IF(C95&gt;(D95+F95)/2,(C95-(D95+F95)/2)/(F95-(D95+F95)/2),(C95-(D95+F95)/2)/(D95-(D95+F95)/2))))</f>
        <v>6.666666666666643E-2</v>
      </c>
      <c r="H95" s="53">
        <f>IF(ISERROR(G95),"",IF(G95&gt;1,1+5*LOG(G95),G95))</f>
        <v>6.666666666666643E-2</v>
      </c>
      <c r="I95" s="49">
        <v>7.26</v>
      </c>
      <c r="J95" s="50">
        <f>IF(C92="iv",5,6)</f>
        <v>6</v>
      </c>
      <c r="K95" s="110" t="s">
        <v>55</v>
      </c>
      <c r="L95" s="51">
        <v>9</v>
      </c>
      <c r="M95" s="52">
        <f>IF($C$24="tidak",NA(),IF(I95="",NA(),IF(I95&gt;(J95+L95)/2,(I95-(J95+L95)/2)/(L95-(J95+L95)/2),(I95-(J95+L95)/2)/(J95-(J95+L95)/2))))</f>
        <v>0.16000000000000014</v>
      </c>
      <c r="N95" s="53">
        <f>IF(ISERROR(M95),"",IF(M95&gt;1,1+5*LOG(M95),M95))</f>
        <v>0.16000000000000014</v>
      </c>
      <c r="O95" s="49"/>
      <c r="P95" s="50">
        <f>IF(C92="iv",5,6)</f>
        <v>6</v>
      </c>
      <c r="Q95" s="110" t="s">
        <v>55</v>
      </c>
      <c r="R95" s="51">
        <v>9</v>
      </c>
      <c r="S95" s="52"/>
      <c r="T95" s="53">
        <f t="shared" ref="T95:T122" si="9">IF(ISERROR(S95),"",IF(S95&gt;1,1+5*LOG(S95),S95))</f>
        <v>0</v>
      </c>
      <c r="U95" s="7"/>
      <c r="V95" s="50">
        <f>IF(C92="iv",5,6)</f>
        <v>6</v>
      </c>
      <c r="W95" s="110" t="s">
        <v>55</v>
      </c>
      <c r="X95" s="51">
        <v>9</v>
      </c>
      <c r="Y95" s="52"/>
      <c r="Z95" s="53">
        <f t="shared" ref="Z95:Z122" si="10">IF(ISERROR(Y95),"",IF(Y95&gt;1,1+5*LOG(Y95),Y95))</f>
        <v>0</v>
      </c>
      <c r="AA95" s="7"/>
      <c r="AB95" s="50">
        <f>IF(I92="iv",5,6)</f>
        <v>6</v>
      </c>
      <c r="AC95" s="110" t="s">
        <v>55</v>
      </c>
      <c r="AD95" s="51">
        <v>9</v>
      </c>
      <c r="AE95" s="52"/>
      <c r="AF95" s="53">
        <f t="shared" ref="AF95:AF122" si="11">IF(ISERROR(AE95),"",IF(AE95&gt;1,1+5*LOG(AE95),AE95))</f>
        <v>0</v>
      </c>
    </row>
    <row r="96" spans="2:32" x14ac:dyDescent="0.2">
      <c r="B96" s="54" t="s">
        <v>17</v>
      </c>
      <c r="C96" s="49"/>
      <c r="D96" s="7"/>
      <c r="E96" s="7"/>
      <c r="F96" s="7"/>
      <c r="G96" s="55"/>
      <c r="H96" s="56">
        <f t="shared" ref="H96:H122" si="12">IF(ISERROR(G96),"",IF(G96&gt;1,1+5*LOG(G96),G96))</f>
        <v>0</v>
      </c>
      <c r="I96" s="49"/>
      <c r="J96" s="7"/>
      <c r="K96" s="7"/>
      <c r="L96" s="7"/>
      <c r="M96" s="55"/>
      <c r="N96" s="56">
        <f t="shared" ref="N96:N122" si="13">IF(ISERROR(M96),"",IF(M96&gt;1,1+5*LOG(M96),M96))</f>
        <v>0</v>
      </c>
      <c r="O96" s="49"/>
      <c r="P96" s="7"/>
      <c r="Q96" s="7"/>
      <c r="R96" s="7"/>
      <c r="S96" s="55"/>
      <c r="T96" s="56">
        <f t="shared" si="9"/>
        <v>0</v>
      </c>
      <c r="U96" s="7"/>
      <c r="V96" s="7"/>
      <c r="W96" s="7"/>
      <c r="X96" s="7"/>
      <c r="Y96" s="55"/>
      <c r="Z96" s="56">
        <f t="shared" si="10"/>
        <v>0</v>
      </c>
      <c r="AA96" s="7"/>
      <c r="AB96" s="7"/>
      <c r="AC96" s="7"/>
      <c r="AD96" s="7"/>
      <c r="AE96" s="55"/>
      <c r="AF96" s="56">
        <f t="shared" si="11"/>
        <v>0</v>
      </c>
    </row>
    <row r="97" spans="2:32" x14ac:dyDescent="0.2">
      <c r="B97" s="54" t="s">
        <v>20</v>
      </c>
      <c r="C97" s="49"/>
      <c r="D97" s="7"/>
      <c r="E97" s="7"/>
      <c r="F97" s="7"/>
      <c r="G97" s="55"/>
      <c r="H97" s="56">
        <f t="shared" si="12"/>
        <v>0</v>
      </c>
      <c r="I97" s="49"/>
      <c r="J97" s="7"/>
      <c r="K97" s="7"/>
      <c r="L97" s="7"/>
      <c r="M97" s="55"/>
      <c r="N97" s="56">
        <f t="shared" si="13"/>
        <v>0</v>
      </c>
      <c r="O97" s="49"/>
      <c r="P97" s="7"/>
      <c r="Q97" s="7"/>
      <c r="R97" s="7"/>
      <c r="S97" s="55"/>
      <c r="T97" s="56">
        <f t="shared" si="9"/>
        <v>0</v>
      </c>
      <c r="U97" s="7"/>
      <c r="V97" s="7"/>
      <c r="W97" s="7"/>
      <c r="X97" s="7"/>
      <c r="Y97" s="55"/>
      <c r="Z97" s="56">
        <f t="shared" si="10"/>
        <v>0</v>
      </c>
      <c r="AA97" s="7"/>
      <c r="AB97" s="7"/>
      <c r="AC97" s="7"/>
      <c r="AD97" s="7"/>
      <c r="AE97" s="55"/>
      <c r="AF97" s="56">
        <f t="shared" si="11"/>
        <v>0</v>
      </c>
    </row>
    <row r="98" spans="2:32" x14ac:dyDescent="0.2">
      <c r="B98" s="54" t="s">
        <v>22</v>
      </c>
      <c r="C98" s="49"/>
      <c r="D98" s="7"/>
      <c r="E98" s="7"/>
      <c r="F98" s="7"/>
      <c r="G98" s="55"/>
      <c r="H98" s="56">
        <f t="shared" si="12"/>
        <v>0</v>
      </c>
      <c r="I98" s="49"/>
      <c r="J98" s="7"/>
      <c r="K98" s="7"/>
      <c r="L98" s="7"/>
      <c r="M98" s="55"/>
      <c r="N98" s="56">
        <f t="shared" si="13"/>
        <v>0</v>
      </c>
      <c r="O98" s="49"/>
      <c r="P98" s="7"/>
      <c r="Q98" s="7"/>
      <c r="R98" s="7"/>
      <c r="S98" s="55"/>
      <c r="T98" s="56">
        <f t="shared" si="9"/>
        <v>0</v>
      </c>
      <c r="U98" s="7"/>
      <c r="V98" s="7"/>
      <c r="W98" s="7"/>
      <c r="X98" s="7"/>
      <c r="Y98" s="55"/>
      <c r="Z98" s="56">
        <f t="shared" si="10"/>
        <v>0</v>
      </c>
      <c r="AA98" s="7"/>
      <c r="AB98" s="7"/>
      <c r="AC98" s="7"/>
      <c r="AD98" s="7"/>
      <c r="AE98" s="55"/>
      <c r="AF98" s="56">
        <f t="shared" si="11"/>
        <v>0</v>
      </c>
    </row>
    <row r="99" spans="2:32" x14ac:dyDescent="0.2">
      <c r="B99" s="54" t="s">
        <v>24</v>
      </c>
      <c r="C99" s="49"/>
      <c r="D99" s="7"/>
      <c r="E99" s="7"/>
      <c r="F99" s="7"/>
      <c r="G99" s="55"/>
      <c r="H99" s="56">
        <f t="shared" si="12"/>
        <v>0</v>
      </c>
      <c r="I99" s="49"/>
      <c r="J99" s="7"/>
      <c r="K99" s="7"/>
      <c r="L99" s="7"/>
      <c r="M99" s="55"/>
      <c r="N99" s="56">
        <f t="shared" si="13"/>
        <v>0</v>
      </c>
      <c r="O99" s="49"/>
      <c r="P99" s="7"/>
      <c r="Q99" s="7"/>
      <c r="R99" s="7"/>
      <c r="S99" s="55"/>
      <c r="T99" s="56">
        <f t="shared" si="9"/>
        <v>0</v>
      </c>
      <c r="U99" s="7"/>
      <c r="V99" s="7"/>
      <c r="W99" s="7"/>
      <c r="X99" s="7"/>
      <c r="Y99" s="55"/>
      <c r="Z99" s="56">
        <f t="shared" si="10"/>
        <v>0</v>
      </c>
      <c r="AA99" s="7"/>
      <c r="AB99" s="7"/>
      <c r="AC99" s="7"/>
      <c r="AD99" s="7"/>
      <c r="AE99" s="55"/>
      <c r="AF99" s="56">
        <f t="shared" si="11"/>
        <v>0</v>
      </c>
    </row>
    <row r="100" spans="2:32" ht="15" x14ac:dyDescent="0.2">
      <c r="B100" s="58" t="s">
        <v>25</v>
      </c>
      <c r="C100" s="60">
        <v>4.43</v>
      </c>
      <c r="D100" s="7"/>
      <c r="E100" s="59">
        <f>IF(C92="i",6,IF(C92="ii",4,IF(C92="iii",3,0)))</f>
        <v>4</v>
      </c>
      <c r="F100" s="7"/>
      <c r="G100" s="55">
        <f>IF($C$29="tidak",NA(),IF(C100="",NA(),IF(ISERROR(((7-C100)/(7-E100))/E100),NA(),((7-C100)/(7-E100))/E100)))</f>
        <v>0.2141666666666667</v>
      </c>
      <c r="H100" s="56">
        <f t="shared" si="12"/>
        <v>0.2141666666666667</v>
      </c>
      <c r="I100" s="49">
        <v>7.96</v>
      </c>
      <c r="J100" s="7"/>
      <c r="K100" s="59">
        <f>IF(C92="i",6,IF(C92="ii",4,IF(C92="iii",3,0)))</f>
        <v>4</v>
      </c>
      <c r="L100" s="7"/>
      <c r="M100" s="55">
        <f>IF($C$29="tidak",NA(),IF(I100="",NA(),IF(ISERROR(((7-I100)/(7-K100))/K100),NA(),((7-I100)/(7-K100))/K100)))</f>
        <v>-0.08</v>
      </c>
      <c r="N100" s="56">
        <f t="shared" si="13"/>
        <v>-0.08</v>
      </c>
      <c r="O100" s="49"/>
      <c r="P100" s="7"/>
      <c r="Q100" s="59">
        <f>IF(C92="i",6,IF(C92="ii",4,IF(C92="iii",3,0)))</f>
        <v>4</v>
      </c>
      <c r="R100" s="7"/>
      <c r="S100" s="55"/>
      <c r="T100" s="56">
        <f t="shared" si="9"/>
        <v>0</v>
      </c>
      <c r="U100" s="7"/>
      <c r="V100" s="7"/>
      <c r="W100" s="59">
        <f>IF(C92="i",6,IF(C92="ii",4,IF(C92="iii",3,0)))</f>
        <v>4</v>
      </c>
      <c r="X100" s="7"/>
      <c r="Y100" s="55"/>
      <c r="Z100" s="56">
        <f t="shared" si="10"/>
        <v>0</v>
      </c>
      <c r="AA100" s="7"/>
      <c r="AB100" s="7"/>
      <c r="AC100" s="59">
        <f>IF(I92="i",6,IF(I92="ii",4,IF(I92="iii",3,0)))</f>
        <v>0</v>
      </c>
      <c r="AD100" s="7"/>
      <c r="AE100" s="55"/>
      <c r="AF100" s="56">
        <f t="shared" si="11"/>
        <v>0</v>
      </c>
    </row>
    <row r="101" spans="2:32" x14ac:dyDescent="0.2">
      <c r="B101" s="54" t="s">
        <v>26</v>
      </c>
      <c r="C101" s="49"/>
      <c r="D101" s="7"/>
      <c r="E101" s="61"/>
      <c r="F101" s="7"/>
      <c r="G101" s="55"/>
      <c r="H101" s="56">
        <f t="shared" si="12"/>
        <v>0</v>
      </c>
      <c r="I101" s="49"/>
      <c r="J101" s="7"/>
      <c r="K101" s="61"/>
      <c r="L101" s="7"/>
      <c r="M101" s="55"/>
      <c r="N101" s="56">
        <f t="shared" si="13"/>
        <v>0</v>
      </c>
      <c r="O101" s="49"/>
      <c r="P101" s="7"/>
      <c r="Q101" s="61"/>
      <c r="R101" s="7"/>
      <c r="S101" s="55"/>
      <c r="T101" s="56">
        <f t="shared" si="9"/>
        <v>0</v>
      </c>
      <c r="U101" s="73"/>
      <c r="V101" s="7"/>
      <c r="W101" s="61"/>
      <c r="X101" s="7"/>
      <c r="Y101" s="55"/>
      <c r="Z101" s="56">
        <f t="shared" si="10"/>
        <v>0</v>
      </c>
      <c r="AA101" s="73"/>
      <c r="AB101" s="7"/>
      <c r="AC101" s="61"/>
      <c r="AD101" s="7"/>
      <c r="AE101" s="55"/>
      <c r="AF101" s="56">
        <f t="shared" si="11"/>
        <v>0</v>
      </c>
    </row>
    <row r="102" spans="2:32" x14ac:dyDescent="0.2">
      <c r="B102" s="58" t="s">
        <v>27</v>
      </c>
      <c r="C102" s="87">
        <v>4.6900000000000004</v>
      </c>
      <c r="D102" s="7"/>
      <c r="E102" s="61">
        <f>IF(C92="i",50,IF(C92="ii",50,IF(C92="iii",400,400)))</f>
        <v>50</v>
      </c>
      <c r="F102" s="7"/>
      <c r="G102" s="55">
        <f>IF($C$31="tidak",NA(),IF(C102="",NA(),IF(ISERROR(C102/E102),NA(),C102/E102)))</f>
        <v>9.3800000000000008E-2</v>
      </c>
      <c r="H102" s="56">
        <f t="shared" si="12"/>
        <v>9.3800000000000008E-2</v>
      </c>
      <c r="I102" s="96">
        <v>48.8</v>
      </c>
      <c r="J102" s="7"/>
      <c r="K102" s="61">
        <f>IF(C92="i",50,IF(C92="ii",50,IF(C92="iii",400,400)))</f>
        <v>50</v>
      </c>
      <c r="L102" s="7"/>
      <c r="M102" s="55">
        <f>IF($C$31="tidak",NA(),IF(I102="",NA(),IF(ISERROR(I102/K102),NA(),I102/K102)))</f>
        <v>0.97599999999999998</v>
      </c>
      <c r="N102" s="56">
        <f t="shared" si="13"/>
        <v>0.97599999999999998</v>
      </c>
      <c r="O102" s="87"/>
      <c r="P102" s="7"/>
      <c r="Q102" s="61">
        <f>IF(C92="i",50,IF(C92="ii",50,IF(C92="iii",400,400)))</f>
        <v>50</v>
      </c>
      <c r="R102" s="7"/>
      <c r="S102" s="55"/>
      <c r="T102" s="56">
        <f t="shared" si="9"/>
        <v>0</v>
      </c>
      <c r="U102" s="73"/>
      <c r="V102" s="7"/>
      <c r="W102" s="61">
        <f>IF(C92="i",50,IF(C92="ii",50,IF(C92="iii",400,400)))</f>
        <v>50</v>
      </c>
      <c r="X102" s="7"/>
      <c r="Y102" s="55"/>
      <c r="Z102" s="56">
        <f t="shared" si="10"/>
        <v>0</v>
      </c>
      <c r="AA102" s="73"/>
      <c r="AB102" s="7"/>
      <c r="AC102" s="61">
        <f>IF(I92="i",50,IF(I92="ii",50,IF(I92="iii",400,400)))</f>
        <v>400</v>
      </c>
      <c r="AD102" s="7"/>
      <c r="AE102" s="55"/>
      <c r="AF102" s="56">
        <f t="shared" si="11"/>
        <v>0</v>
      </c>
    </row>
    <row r="103" spans="2:32" x14ac:dyDescent="0.2">
      <c r="B103" s="58" t="s">
        <v>29</v>
      </c>
      <c r="C103" s="49">
        <v>34</v>
      </c>
      <c r="D103" s="7"/>
      <c r="E103" s="61">
        <f>IF(C92="i",100,IF(C92="ii",1000,IF(C92="iii",2000,2000)))</f>
        <v>1000</v>
      </c>
      <c r="F103" s="7"/>
      <c r="G103" s="88">
        <f>IF($C$32="tidak",NA(),IF(C103="",NA(),IF(ISERROR(C103/E103),NA(),C103/E103)))</f>
        <v>3.4000000000000002E-2</v>
      </c>
      <c r="H103" s="56">
        <f t="shared" si="12"/>
        <v>3.4000000000000002E-2</v>
      </c>
      <c r="I103" s="100">
        <v>21</v>
      </c>
      <c r="J103" s="7"/>
      <c r="K103" s="61">
        <f>IF(C92="i",100,IF(C92="ii",1000,IF(C92="iii",2000,2000)))</f>
        <v>1000</v>
      </c>
      <c r="L103" s="7"/>
      <c r="M103" s="88">
        <f>IF($C$32="tidak",NA(),IF(I103="",NA(),IF(ISERROR(I103/K103),NA(),I103/K103)))</f>
        <v>2.1000000000000001E-2</v>
      </c>
      <c r="N103" s="56">
        <f t="shared" si="13"/>
        <v>2.1000000000000001E-2</v>
      </c>
      <c r="O103" s="49"/>
      <c r="P103" s="7"/>
      <c r="Q103" s="61">
        <f>IF(C92="i",100,IF(C92="ii",1000,IF(C92="iii",2000,2000)))</f>
        <v>1000</v>
      </c>
      <c r="R103" s="7"/>
      <c r="S103" s="88"/>
      <c r="T103" s="56">
        <f t="shared" si="9"/>
        <v>0</v>
      </c>
      <c r="U103" s="73"/>
      <c r="V103" s="7"/>
      <c r="W103" s="61">
        <f>IF(C92="i",100,IF(C92="ii",1000,IF(C92="iii",2000,2000)))</f>
        <v>1000</v>
      </c>
      <c r="X103" s="7"/>
      <c r="Y103" s="88"/>
      <c r="Z103" s="56">
        <f t="shared" si="10"/>
        <v>0</v>
      </c>
      <c r="AA103" s="73"/>
      <c r="AB103" s="7"/>
      <c r="AC103" s="61">
        <f>IF(I92="i",100,IF(I92="ii",1000,IF(I92="iii",2000,2000)))</f>
        <v>2000</v>
      </c>
      <c r="AD103" s="7"/>
      <c r="AE103" s="88"/>
      <c r="AF103" s="56">
        <f t="shared" si="11"/>
        <v>0</v>
      </c>
    </row>
    <row r="104" spans="2:32" x14ac:dyDescent="0.2">
      <c r="B104" s="74" t="s">
        <v>30</v>
      </c>
      <c r="C104" s="49"/>
      <c r="D104" s="7"/>
      <c r="E104" s="61">
        <f>IF(C92="i",1000,IF(C92="ii",5000,IF(C92="iii",10000,10000)))</f>
        <v>5000</v>
      </c>
      <c r="F104" s="7"/>
      <c r="G104" s="88"/>
      <c r="H104" s="56">
        <f t="shared" si="12"/>
        <v>0</v>
      </c>
      <c r="I104" s="100"/>
      <c r="J104" s="7"/>
      <c r="K104" s="61">
        <f>IF(C92="i",1000,IF(C92="ii",5000,IF(C92="iii",10000,10000)))</f>
        <v>5000</v>
      </c>
      <c r="L104" s="7"/>
      <c r="M104" s="88"/>
      <c r="N104" s="56">
        <f t="shared" si="13"/>
        <v>0</v>
      </c>
      <c r="O104" s="49"/>
      <c r="P104" s="7"/>
      <c r="Q104" s="61">
        <f>IF(C92="i",1000,IF(C92="ii",5000,IF(C92="iii",10000,10000)))</f>
        <v>5000</v>
      </c>
      <c r="R104" s="7"/>
      <c r="S104" s="88"/>
      <c r="T104" s="56">
        <f t="shared" si="9"/>
        <v>0</v>
      </c>
      <c r="U104" s="103"/>
      <c r="V104" s="7"/>
      <c r="W104" s="61">
        <f>IF(C92="i",1000,IF(C92="ii",5000,IF(C92="iii",10000,10000)))</f>
        <v>5000</v>
      </c>
      <c r="X104" s="7"/>
      <c r="Y104" s="88"/>
      <c r="Z104" s="56">
        <f t="shared" si="10"/>
        <v>0</v>
      </c>
      <c r="AA104" s="103"/>
      <c r="AB104" s="7"/>
      <c r="AC104" s="61">
        <f>IF(I92="i",1000,IF(I92="ii",5000,IF(I92="iii",10000,10000)))</f>
        <v>10000</v>
      </c>
      <c r="AD104" s="7"/>
      <c r="AE104" s="88"/>
      <c r="AF104" s="56">
        <f t="shared" si="11"/>
        <v>0</v>
      </c>
    </row>
    <row r="105" spans="2:32" x14ac:dyDescent="0.2">
      <c r="B105" s="58" t="s">
        <v>31</v>
      </c>
      <c r="C105" s="49">
        <v>2.56</v>
      </c>
      <c r="D105" s="7"/>
      <c r="E105" s="61">
        <f>IF(C92="i",2,IF(C92="ii",3,IF(C92="iii",6,12)))</f>
        <v>3</v>
      </c>
      <c r="F105" s="7"/>
      <c r="G105" s="55">
        <f>IF($C$34="tidak",NA(),IF(C105="",NA(),IF(ISERROR(C105/E105),NA(),C105/E105)))</f>
        <v>0.85333333333333339</v>
      </c>
      <c r="H105" s="56">
        <f t="shared" si="12"/>
        <v>0.85333333333333339</v>
      </c>
      <c r="I105" s="100">
        <v>1.67</v>
      </c>
      <c r="J105" s="7"/>
      <c r="K105" s="61">
        <f>IF(C92="i",2,IF(C92="ii",3,IF(C92="iii",6,12)))</f>
        <v>3</v>
      </c>
      <c r="L105" s="7"/>
      <c r="M105" s="55">
        <f>IF($C$34="tidak",NA(),IF(I105="",NA(),IF(ISERROR(I105/K105),NA(),I105/K105)))</f>
        <v>0.55666666666666664</v>
      </c>
      <c r="N105" s="56">
        <f t="shared" si="13"/>
        <v>0.55666666666666664</v>
      </c>
      <c r="O105" s="49"/>
      <c r="P105" s="7"/>
      <c r="Q105" s="61">
        <f>IF(C92="i",2,IF(C92="ii",3,IF(C92="iii",6,12)))</f>
        <v>3</v>
      </c>
      <c r="R105" s="7"/>
      <c r="S105" s="55"/>
      <c r="T105" s="56">
        <f t="shared" si="9"/>
        <v>0</v>
      </c>
      <c r="U105" s="103"/>
      <c r="V105" s="7"/>
      <c r="W105" s="61">
        <f>IF(C92="i",2,IF(C92="ii",3,IF(C92="iii",6,12)))</f>
        <v>3</v>
      </c>
      <c r="X105" s="7"/>
      <c r="Y105" s="55"/>
      <c r="Z105" s="56">
        <f t="shared" si="10"/>
        <v>0</v>
      </c>
      <c r="AA105" s="103"/>
      <c r="AB105" s="7"/>
      <c r="AC105" s="61">
        <f>IF(I92="i",2,IF(I92="ii",3,IF(I92="iii",6,12)))</f>
        <v>12</v>
      </c>
      <c r="AD105" s="7"/>
      <c r="AE105" s="55"/>
      <c r="AF105" s="56">
        <f t="shared" si="11"/>
        <v>0</v>
      </c>
    </row>
    <row r="106" spans="2:32" ht="15" x14ac:dyDescent="0.2">
      <c r="B106" s="58" t="s">
        <v>32</v>
      </c>
      <c r="C106" s="89">
        <v>19.399999999999999</v>
      </c>
      <c r="D106" s="7"/>
      <c r="E106" s="61">
        <f>IF(C92="i",10,IF(C92="ii",25,IF(C92="iii",50,100)))</f>
        <v>25</v>
      </c>
      <c r="F106" s="7"/>
      <c r="G106" s="55">
        <f>IF($C$35="tidak",NA(),IF(C106="",NA(),IF(ISERROR(C106/E106),NA(),C106/E106)))</f>
        <v>0.77599999999999991</v>
      </c>
      <c r="H106" s="56">
        <f t="shared" si="12"/>
        <v>0.77599999999999991</v>
      </c>
      <c r="I106" s="60">
        <v>9.0500000000000007</v>
      </c>
      <c r="J106" s="7"/>
      <c r="K106" s="61">
        <f>IF(C92="i",10,IF(C92="ii",25,IF(C92="iii",50,100)))</f>
        <v>25</v>
      </c>
      <c r="L106" s="7"/>
      <c r="M106" s="55">
        <f>IF($C$35="tidak",NA(),IF(I106="",NA(),IF(ISERROR(I106/K106),NA(),I106/K106)))</f>
        <v>0.36200000000000004</v>
      </c>
      <c r="N106" s="56">
        <f t="shared" si="13"/>
        <v>0.36200000000000004</v>
      </c>
      <c r="O106" s="49"/>
      <c r="P106" s="7"/>
      <c r="Q106" s="61">
        <f>IF(C92="i",10,IF(C92="ii",25,IF(C92="iii",50,100)))</f>
        <v>25</v>
      </c>
      <c r="R106" s="7"/>
      <c r="S106" s="55"/>
      <c r="T106" s="56">
        <f t="shared" si="9"/>
        <v>0</v>
      </c>
      <c r="U106" s="73"/>
      <c r="V106" s="7"/>
      <c r="W106" s="61">
        <f>IF(C92="i",10,IF(C92="ii",25,IF(C92="iii",50,100)))</f>
        <v>25</v>
      </c>
      <c r="X106" s="7"/>
      <c r="Y106" s="55"/>
      <c r="Z106" s="56">
        <f t="shared" si="10"/>
        <v>0</v>
      </c>
      <c r="AA106" s="73"/>
      <c r="AB106" s="7"/>
      <c r="AC106" s="61">
        <f>IF(I92="i",10,IF(I92="ii",25,IF(I92="iii",50,100)))</f>
        <v>100</v>
      </c>
      <c r="AD106" s="7"/>
      <c r="AE106" s="55"/>
      <c r="AF106" s="56">
        <f t="shared" si="11"/>
        <v>0</v>
      </c>
    </row>
    <row r="107" spans="2:32" ht="15" x14ac:dyDescent="0.2">
      <c r="B107" s="54" t="s">
        <v>33</v>
      </c>
      <c r="C107" s="49"/>
      <c r="D107" s="7"/>
      <c r="E107" s="61">
        <f>IF(C92="i",0.3,1000000)</f>
        <v>1000000</v>
      </c>
      <c r="F107" s="7"/>
      <c r="G107" s="55"/>
      <c r="H107" s="56">
        <f t="shared" si="12"/>
        <v>0</v>
      </c>
      <c r="I107" s="60"/>
      <c r="J107" s="7"/>
      <c r="K107" s="61">
        <f>IF(C92="i",0.3,1000000)</f>
        <v>1000000</v>
      </c>
      <c r="L107" s="7"/>
      <c r="M107" s="55"/>
      <c r="N107" s="56">
        <f t="shared" si="13"/>
        <v>0</v>
      </c>
      <c r="O107" s="49"/>
      <c r="P107" s="7"/>
      <c r="Q107" s="61">
        <f>IF(C92="i",0.3,1000000)</f>
        <v>1000000</v>
      </c>
      <c r="R107" s="7"/>
      <c r="S107" s="55"/>
      <c r="T107" s="56">
        <f t="shared" si="9"/>
        <v>0</v>
      </c>
      <c r="U107" s="73"/>
      <c r="V107" s="7"/>
      <c r="W107" s="61">
        <f>IF(C92="i",0.3,1000000)</f>
        <v>1000000</v>
      </c>
      <c r="X107" s="7"/>
      <c r="Y107" s="55"/>
      <c r="Z107" s="56">
        <f t="shared" si="10"/>
        <v>0</v>
      </c>
      <c r="AA107" s="73"/>
      <c r="AB107" s="7"/>
      <c r="AC107" s="61">
        <f>IF(I92="i",0.3,1000000)</f>
        <v>1000000</v>
      </c>
      <c r="AD107" s="7"/>
      <c r="AE107" s="55"/>
      <c r="AF107" s="56">
        <f t="shared" si="11"/>
        <v>0</v>
      </c>
    </row>
    <row r="108" spans="2:32" ht="15" x14ac:dyDescent="0.2">
      <c r="B108" s="54" t="s">
        <v>34</v>
      </c>
      <c r="C108" s="49"/>
      <c r="D108" s="7"/>
      <c r="E108" s="61">
        <f>IF(C92="iv",2,0.05)</f>
        <v>0.05</v>
      </c>
      <c r="F108" s="7"/>
      <c r="G108" s="55"/>
      <c r="H108" s="56">
        <f t="shared" si="12"/>
        <v>0</v>
      </c>
      <c r="I108" s="60"/>
      <c r="J108" s="7"/>
      <c r="K108" s="61">
        <f>IF(C92="iv",2,0.05)</f>
        <v>0.05</v>
      </c>
      <c r="L108" s="7"/>
      <c r="M108" s="55"/>
      <c r="N108" s="56">
        <f t="shared" si="13"/>
        <v>0</v>
      </c>
      <c r="O108" s="49"/>
      <c r="P108" s="7"/>
      <c r="Q108" s="61">
        <f>IF(C92="iv",2,0.05)</f>
        <v>0.05</v>
      </c>
      <c r="R108" s="7"/>
      <c r="S108" s="55"/>
      <c r="T108" s="56">
        <f t="shared" si="9"/>
        <v>0</v>
      </c>
      <c r="U108" s="73"/>
      <c r="V108" s="7"/>
      <c r="W108" s="61">
        <f>IF(C92="iv",2,0.05)</f>
        <v>0.05</v>
      </c>
      <c r="X108" s="7"/>
      <c r="Y108" s="55"/>
      <c r="Z108" s="56">
        <f t="shared" si="10"/>
        <v>0</v>
      </c>
      <c r="AA108" s="73"/>
      <c r="AB108" s="7"/>
      <c r="AC108" s="61">
        <f>IF(I92="iv",2,0.05)</f>
        <v>0.05</v>
      </c>
      <c r="AD108" s="7"/>
      <c r="AE108" s="55"/>
      <c r="AF108" s="56">
        <f t="shared" si="11"/>
        <v>0</v>
      </c>
    </row>
    <row r="109" spans="2:32" x14ac:dyDescent="0.2">
      <c r="B109" s="54" t="s">
        <v>35</v>
      </c>
      <c r="C109" s="90"/>
      <c r="D109" s="7"/>
      <c r="E109" s="61">
        <f>IF(C92="i",0.5,1000000)</f>
        <v>1000000</v>
      </c>
      <c r="F109" s="7"/>
      <c r="G109" s="55"/>
      <c r="H109" s="56">
        <f t="shared" si="12"/>
        <v>0</v>
      </c>
      <c r="I109" s="96"/>
      <c r="J109" s="7"/>
      <c r="K109" s="61">
        <f>IF(C92="i",0.5,1000000)</f>
        <v>1000000</v>
      </c>
      <c r="L109" s="7"/>
      <c r="M109" s="55"/>
      <c r="N109" s="56">
        <f t="shared" si="13"/>
        <v>0</v>
      </c>
      <c r="O109" s="90"/>
      <c r="P109" s="7"/>
      <c r="Q109" s="61">
        <f>IF(C92="i",0.5,1000000)</f>
        <v>1000000</v>
      </c>
      <c r="R109" s="7"/>
      <c r="S109" s="55"/>
      <c r="T109" s="56">
        <f t="shared" si="9"/>
        <v>0</v>
      </c>
      <c r="U109" s="73"/>
      <c r="V109" s="7"/>
      <c r="W109" s="61">
        <f>IF(C92="i",0.5,1000000)</f>
        <v>1000000</v>
      </c>
      <c r="X109" s="7"/>
      <c r="Y109" s="55"/>
      <c r="Z109" s="56">
        <f t="shared" si="10"/>
        <v>0</v>
      </c>
      <c r="AA109" s="73"/>
      <c r="AB109" s="7"/>
      <c r="AC109" s="61">
        <f>IF(I92="i",0.5,1000000)</f>
        <v>1000000</v>
      </c>
      <c r="AD109" s="7"/>
      <c r="AE109" s="55"/>
      <c r="AF109" s="56">
        <f t="shared" si="11"/>
        <v>0</v>
      </c>
    </row>
    <row r="110" spans="2:32" x14ac:dyDescent="0.2">
      <c r="B110" s="58" t="s">
        <v>36</v>
      </c>
      <c r="C110" s="91">
        <v>0.09</v>
      </c>
      <c r="D110" s="7"/>
      <c r="E110" s="61">
        <f>IF(C92="i",10,IF(C92="ii",10,IF(C92="iii",20,20)))</f>
        <v>10</v>
      </c>
      <c r="F110" s="7"/>
      <c r="G110" s="55">
        <f>IF($C$39="tidak",NA(),IF(C110="",NA(),IF(ISERROR(C110/E110),NA(),C110/E110)))</f>
        <v>8.9999999999999993E-3</v>
      </c>
      <c r="H110" s="56">
        <f t="shared" si="12"/>
        <v>8.9999999999999993E-3</v>
      </c>
      <c r="I110" s="96">
        <v>0.4</v>
      </c>
      <c r="J110" s="7"/>
      <c r="K110" s="61">
        <f>IF(C92="i",10,IF(C92="ii",10,IF(C92="iii",20,20)))</f>
        <v>10</v>
      </c>
      <c r="L110" s="7"/>
      <c r="M110" s="55">
        <f>IF($C$39="tidak",NA(),IF(I110="",NA(),IF(ISERROR(I110/K110),NA(),I110/K110)))</f>
        <v>0.04</v>
      </c>
      <c r="N110" s="56">
        <f t="shared" si="13"/>
        <v>0.04</v>
      </c>
      <c r="O110" s="90"/>
      <c r="P110" s="7"/>
      <c r="Q110" s="61">
        <f>IF(C92="i",10,IF(C92="ii",10,IF(C92="iii",20,20)))</f>
        <v>10</v>
      </c>
      <c r="R110" s="7"/>
      <c r="S110" s="55"/>
      <c r="T110" s="56">
        <f t="shared" si="9"/>
        <v>0</v>
      </c>
      <c r="U110" s="73"/>
      <c r="V110" s="7"/>
      <c r="W110" s="61">
        <f>IF(C92="i",10,IF(C92="ii",10,IF(C92="iii",20,20)))</f>
        <v>10</v>
      </c>
      <c r="X110" s="7"/>
      <c r="Y110" s="55"/>
      <c r="Z110" s="56">
        <f t="shared" si="10"/>
        <v>0</v>
      </c>
      <c r="AA110" s="73"/>
      <c r="AB110" s="7"/>
      <c r="AC110" s="61">
        <f>IF(I92="i",10,IF(I92="ii",10,IF(I92="iii",20,20)))</f>
        <v>20</v>
      </c>
      <c r="AD110" s="7"/>
      <c r="AE110" s="55"/>
      <c r="AF110" s="56">
        <f t="shared" si="11"/>
        <v>0</v>
      </c>
    </row>
    <row r="111" spans="2:32" ht="15" x14ac:dyDescent="0.2">
      <c r="B111" s="58" t="s">
        <v>37</v>
      </c>
      <c r="C111" s="60">
        <v>0.19</v>
      </c>
      <c r="D111" s="7"/>
      <c r="E111" s="61">
        <f>IF(C92="i",0.2,IF(C92="ii",0.2,IF(C92="iii",1,5)))</f>
        <v>0.2</v>
      </c>
      <c r="F111" s="7"/>
      <c r="G111" s="55">
        <f>IF($C$40="tidak",NA(),IF(C111="",NA(),IF(ISERROR(C111/E111),NA(),C111/E111)))</f>
        <v>0.95</v>
      </c>
      <c r="H111" s="56">
        <f t="shared" si="12"/>
        <v>0.95</v>
      </c>
      <c r="I111" s="60">
        <v>0.19</v>
      </c>
      <c r="J111" s="7"/>
      <c r="K111" s="61">
        <f>IF(C92="i",0.2,IF(C92="ii",0.2,IF(C92="iii",1,5)))</f>
        <v>0.2</v>
      </c>
      <c r="L111" s="7"/>
      <c r="M111" s="55">
        <f>IF($C$40="tidak",NA(),IF(I111="",NA(),IF(ISERROR(I111/K111),NA(),I111/K111)))</f>
        <v>0.95</v>
      </c>
      <c r="N111" s="56">
        <f t="shared" si="13"/>
        <v>0.95</v>
      </c>
      <c r="O111" s="101"/>
      <c r="P111" s="7"/>
      <c r="Q111" s="61">
        <f>IF(C92="i",0.2,IF(C92="ii",0.2,IF(C92="iii",1,5)))</f>
        <v>0.2</v>
      </c>
      <c r="R111" s="7"/>
      <c r="S111" s="55"/>
      <c r="T111" s="56">
        <f t="shared" si="9"/>
        <v>0</v>
      </c>
      <c r="U111" s="73"/>
      <c r="V111" s="7"/>
      <c r="W111" s="61">
        <f>IF(C92="i",0.2,IF(C92="ii",0.2,IF(C92="iii",1,5)))</f>
        <v>0.2</v>
      </c>
      <c r="X111" s="7"/>
      <c r="Y111" s="55"/>
      <c r="Z111" s="56">
        <f t="shared" si="10"/>
        <v>0</v>
      </c>
      <c r="AA111" s="73"/>
      <c r="AB111" s="7"/>
      <c r="AC111" s="61">
        <f>IF(I92="i",0.2,IF(I92="ii",0.2,IF(I92="iii",1,5)))</f>
        <v>5</v>
      </c>
      <c r="AD111" s="7"/>
      <c r="AE111" s="55"/>
      <c r="AF111" s="56">
        <f t="shared" si="11"/>
        <v>0</v>
      </c>
    </row>
    <row r="112" spans="2:32" ht="15" x14ac:dyDescent="0.2">
      <c r="B112" s="54" t="s">
        <v>38</v>
      </c>
      <c r="C112" s="60"/>
      <c r="D112" s="7"/>
      <c r="E112" s="61">
        <f>IF(C92="iv",1000000,200)</f>
        <v>200</v>
      </c>
      <c r="F112" s="7"/>
      <c r="G112" s="55"/>
      <c r="H112" s="56">
        <f t="shared" si="12"/>
        <v>0</v>
      </c>
      <c r="I112" s="60"/>
      <c r="J112" s="7"/>
      <c r="K112" s="61">
        <f>IF(C92="iv",1000000,200)</f>
        <v>200</v>
      </c>
      <c r="L112" s="7"/>
      <c r="M112" s="55"/>
      <c r="N112" s="56">
        <f t="shared" si="13"/>
        <v>0</v>
      </c>
      <c r="O112" s="75"/>
      <c r="P112" s="7"/>
      <c r="Q112" s="61">
        <f>IF(C92="iv",1000000,200)</f>
        <v>200</v>
      </c>
      <c r="R112" s="7"/>
      <c r="S112" s="55"/>
      <c r="T112" s="56">
        <f t="shared" si="9"/>
        <v>0</v>
      </c>
      <c r="U112" s="75"/>
      <c r="V112" s="7"/>
      <c r="W112" s="61">
        <f>IF(C92="iv",1000000,200)</f>
        <v>200</v>
      </c>
      <c r="X112" s="7"/>
      <c r="Y112" s="55"/>
      <c r="Z112" s="56">
        <f t="shared" si="10"/>
        <v>0</v>
      </c>
      <c r="AA112" s="75"/>
      <c r="AB112" s="7"/>
      <c r="AC112" s="61">
        <f>IF(I92="iv",1000000,200)</f>
        <v>200</v>
      </c>
      <c r="AD112" s="7"/>
      <c r="AE112" s="55"/>
      <c r="AF112" s="56">
        <f t="shared" si="11"/>
        <v>0</v>
      </c>
    </row>
    <row r="113" spans="2:32" ht="15" x14ac:dyDescent="0.2">
      <c r="B113" s="54" t="s">
        <v>39</v>
      </c>
      <c r="C113" s="60"/>
      <c r="D113" s="7"/>
      <c r="E113" s="61">
        <v>0.01</v>
      </c>
      <c r="F113" s="7"/>
      <c r="G113" s="55"/>
      <c r="H113" s="56">
        <f t="shared" si="12"/>
        <v>0</v>
      </c>
      <c r="I113" s="60"/>
      <c r="J113" s="7"/>
      <c r="K113" s="61">
        <v>0.01</v>
      </c>
      <c r="L113" s="7"/>
      <c r="M113" s="55"/>
      <c r="N113" s="56">
        <f t="shared" si="13"/>
        <v>0</v>
      </c>
      <c r="O113" s="75"/>
      <c r="P113" s="7"/>
      <c r="Q113" s="61">
        <v>0.01</v>
      </c>
      <c r="R113" s="7"/>
      <c r="S113" s="55"/>
      <c r="T113" s="56">
        <f t="shared" si="9"/>
        <v>0</v>
      </c>
      <c r="U113" s="75"/>
      <c r="V113" s="7"/>
      <c r="W113" s="61">
        <v>0.01</v>
      </c>
      <c r="X113" s="7"/>
      <c r="Y113" s="55"/>
      <c r="Z113" s="56">
        <f t="shared" si="10"/>
        <v>0</v>
      </c>
      <c r="AA113" s="75"/>
      <c r="AB113" s="7"/>
      <c r="AC113" s="61">
        <v>0.01</v>
      </c>
      <c r="AD113" s="7"/>
      <c r="AE113" s="55"/>
      <c r="AF113" s="56">
        <f t="shared" si="11"/>
        <v>0</v>
      </c>
    </row>
    <row r="114" spans="2:32" x14ac:dyDescent="0.2">
      <c r="B114" s="54" t="s">
        <v>41</v>
      </c>
      <c r="C114" s="75"/>
      <c r="D114" s="7"/>
      <c r="E114" s="61">
        <f>IF(C92="iv",0.2,0.02)</f>
        <v>0.02</v>
      </c>
      <c r="F114" s="7"/>
      <c r="G114" s="55"/>
      <c r="H114" s="56">
        <f t="shared" si="12"/>
        <v>0</v>
      </c>
      <c r="I114" s="75"/>
      <c r="J114" s="7"/>
      <c r="K114" s="61">
        <f>IF(C92="iv",0.2,0.02)</f>
        <v>0.02</v>
      </c>
      <c r="L114" s="7"/>
      <c r="M114" s="55"/>
      <c r="N114" s="56">
        <f t="shared" si="13"/>
        <v>0</v>
      </c>
      <c r="O114" s="75"/>
      <c r="P114" s="7"/>
      <c r="Q114" s="61">
        <f>IF(C92="iv",0.2,0.02)</f>
        <v>0.02</v>
      </c>
      <c r="R114" s="7"/>
      <c r="S114" s="55"/>
      <c r="T114" s="56">
        <f t="shared" si="9"/>
        <v>0</v>
      </c>
      <c r="U114" s="75"/>
      <c r="V114" s="7"/>
      <c r="W114" s="61">
        <f>IF(C92="iv",0.2,0.02)</f>
        <v>0.02</v>
      </c>
      <c r="X114" s="7"/>
      <c r="Y114" s="55"/>
      <c r="Z114" s="56">
        <f t="shared" si="10"/>
        <v>0</v>
      </c>
      <c r="AA114" s="75"/>
      <c r="AB114" s="7"/>
      <c r="AC114" s="61">
        <f>IF(I92="iv",0.2,0.02)</f>
        <v>0.02</v>
      </c>
      <c r="AD114" s="7"/>
      <c r="AE114" s="55"/>
      <c r="AF114" s="56">
        <f t="shared" si="11"/>
        <v>0</v>
      </c>
    </row>
    <row r="115" spans="2:32" x14ac:dyDescent="0.2">
      <c r="B115" s="54" t="s">
        <v>42</v>
      </c>
      <c r="C115" s="75"/>
      <c r="D115" s="7"/>
      <c r="E115" s="61">
        <f>IF(C92="i",0.001,IF(C92="ii",0.002,IF(C92="iii",0.002,0.005)))</f>
        <v>2E-3</v>
      </c>
      <c r="F115" s="7"/>
      <c r="G115" s="55"/>
      <c r="H115" s="56">
        <f t="shared" si="12"/>
        <v>0</v>
      </c>
      <c r="I115" s="75"/>
      <c r="J115" s="7"/>
      <c r="K115" s="61">
        <f>IF(C92="i",0.001,IF(C92="ii",0.002,IF(C92="iii",0.002,0.005)))</f>
        <v>2E-3</v>
      </c>
      <c r="L115" s="7"/>
      <c r="M115" s="55"/>
      <c r="N115" s="56">
        <f t="shared" si="13"/>
        <v>0</v>
      </c>
      <c r="O115" s="75"/>
      <c r="P115" s="7"/>
      <c r="Q115" s="61">
        <f>IF(C92="i",0.001,IF(C92="ii",0.002,IF(C92="iii",0.002,0.005)))</f>
        <v>2E-3</v>
      </c>
      <c r="R115" s="7"/>
      <c r="S115" s="55"/>
      <c r="T115" s="56">
        <f t="shared" si="9"/>
        <v>0</v>
      </c>
      <c r="U115" s="75"/>
      <c r="V115" s="7"/>
      <c r="W115" s="61">
        <f>IF(C92="i",0.001,IF(C92="ii",0.002,IF(C92="iii",0.002,0.005)))</f>
        <v>2E-3</v>
      </c>
      <c r="X115" s="7"/>
      <c r="Y115" s="55"/>
      <c r="Z115" s="56">
        <f t="shared" si="10"/>
        <v>0</v>
      </c>
      <c r="AA115" s="75"/>
      <c r="AB115" s="7"/>
      <c r="AC115" s="61">
        <f>IF(I92="i",0.001,IF(I92="ii",0.002,IF(I92="iii",0.002,0.005)))</f>
        <v>5.0000000000000001E-3</v>
      </c>
      <c r="AD115" s="7"/>
      <c r="AE115" s="55"/>
      <c r="AF115" s="56">
        <f t="shared" si="11"/>
        <v>0</v>
      </c>
    </row>
    <row r="116" spans="2:32" x14ac:dyDescent="0.2">
      <c r="B116" s="54" t="s">
        <v>43</v>
      </c>
      <c r="C116" s="75"/>
      <c r="D116" s="7"/>
      <c r="E116" s="61">
        <f>IF(C92="i",0.1,1000000)</f>
        <v>1000000</v>
      </c>
      <c r="F116" s="7"/>
      <c r="G116" s="55"/>
      <c r="H116" s="56">
        <f t="shared" si="12"/>
        <v>0</v>
      </c>
      <c r="I116" s="75"/>
      <c r="J116" s="7"/>
      <c r="K116" s="61">
        <f>IF(C92="i",0.1,1000000)</f>
        <v>1000000</v>
      </c>
      <c r="L116" s="7"/>
      <c r="M116" s="55"/>
      <c r="N116" s="56">
        <f t="shared" si="13"/>
        <v>0</v>
      </c>
      <c r="O116" s="75"/>
      <c r="P116" s="7"/>
      <c r="Q116" s="61">
        <f>IF(C92="i",0.1,1000000)</f>
        <v>1000000</v>
      </c>
      <c r="R116" s="7"/>
      <c r="S116" s="55"/>
      <c r="T116" s="56">
        <f t="shared" si="9"/>
        <v>0</v>
      </c>
      <c r="U116" s="75"/>
      <c r="V116" s="7"/>
      <c r="W116" s="61">
        <f>IF(C92="i",0.1,1000000)</f>
        <v>1000000</v>
      </c>
      <c r="X116" s="7"/>
      <c r="Y116" s="55"/>
      <c r="Z116" s="56">
        <f t="shared" si="10"/>
        <v>0</v>
      </c>
      <c r="AA116" s="75"/>
      <c r="AB116" s="7"/>
      <c r="AC116" s="61">
        <f>IF(I92="i",0.1,1000000)</f>
        <v>1000000</v>
      </c>
      <c r="AD116" s="7"/>
      <c r="AE116" s="55"/>
      <c r="AF116" s="56">
        <f t="shared" si="11"/>
        <v>0</v>
      </c>
    </row>
    <row r="117" spans="2:32" x14ac:dyDescent="0.2">
      <c r="B117" s="54" t="s">
        <v>44</v>
      </c>
      <c r="C117" s="75"/>
      <c r="D117" s="7"/>
      <c r="E117" s="61">
        <f>IF(C92="i",400,1000000)</f>
        <v>1000000</v>
      </c>
      <c r="F117" s="7"/>
      <c r="G117" s="55"/>
      <c r="H117" s="56">
        <f t="shared" si="12"/>
        <v>0</v>
      </c>
      <c r="I117" s="75"/>
      <c r="J117" s="7"/>
      <c r="K117" s="61">
        <f>IF(C92="i",400,1000000)</f>
        <v>1000000</v>
      </c>
      <c r="L117" s="7"/>
      <c r="M117" s="55"/>
      <c r="N117" s="56">
        <f t="shared" si="13"/>
        <v>0</v>
      </c>
      <c r="O117" s="75"/>
      <c r="P117" s="7"/>
      <c r="Q117" s="61">
        <f>IF(C92="i",400,1000000)</f>
        <v>1000000</v>
      </c>
      <c r="R117" s="7"/>
      <c r="S117" s="55"/>
      <c r="T117" s="56">
        <f t="shared" si="9"/>
        <v>0</v>
      </c>
      <c r="U117" s="75"/>
      <c r="V117" s="7"/>
      <c r="W117" s="61">
        <f>IF(C92="i",400,1000000)</f>
        <v>1000000</v>
      </c>
      <c r="X117" s="7"/>
      <c r="Y117" s="55"/>
      <c r="Z117" s="56">
        <f t="shared" si="10"/>
        <v>0</v>
      </c>
      <c r="AA117" s="75"/>
      <c r="AB117" s="7"/>
      <c r="AC117" s="61">
        <f>IF(I92="i",400,1000000)</f>
        <v>1000000</v>
      </c>
      <c r="AD117" s="7"/>
      <c r="AE117" s="55"/>
      <c r="AF117" s="56">
        <f t="shared" si="11"/>
        <v>0</v>
      </c>
    </row>
    <row r="118" spans="2:32" x14ac:dyDescent="0.2">
      <c r="B118" s="54" t="s">
        <v>45</v>
      </c>
      <c r="C118" s="75"/>
      <c r="D118" s="7"/>
      <c r="E118" s="61"/>
      <c r="F118" s="7"/>
      <c r="G118" s="55"/>
      <c r="H118" s="56">
        <f t="shared" si="12"/>
        <v>0</v>
      </c>
      <c r="I118" s="75"/>
      <c r="J118" s="7"/>
      <c r="K118" s="61"/>
      <c r="L118" s="7"/>
      <c r="M118" s="55"/>
      <c r="N118" s="56">
        <f t="shared" si="13"/>
        <v>0</v>
      </c>
      <c r="O118" s="75"/>
      <c r="P118" s="7"/>
      <c r="Q118" s="61"/>
      <c r="R118" s="7"/>
      <c r="S118" s="55"/>
      <c r="T118" s="56">
        <f t="shared" si="9"/>
        <v>0</v>
      </c>
      <c r="U118" s="75"/>
      <c r="V118" s="7"/>
      <c r="W118" s="61"/>
      <c r="X118" s="7"/>
      <c r="Y118" s="55"/>
      <c r="Z118" s="56">
        <f t="shared" si="10"/>
        <v>0</v>
      </c>
      <c r="AA118" s="75"/>
      <c r="AB118" s="7"/>
      <c r="AC118" s="61"/>
      <c r="AD118" s="7"/>
      <c r="AE118" s="55"/>
      <c r="AF118" s="56">
        <f t="shared" si="11"/>
        <v>0</v>
      </c>
    </row>
    <row r="119" spans="2:32" x14ac:dyDescent="0.2">
      <c r="B119" s="54" t="s">
        <v>46</v>
      </c>
      <c r="C119" s="75"/>
      <c r="D119" s="7"/>
      <c r="E119" s="61">
        <f>IF(C92="iv",1000000,0.06)</f>
        <v>0.06</v>
      </c>
      <c r="F119" s="7"/>
      <c r="G119" s="55"/>
      <c r="H119" s="56">
        <f t="shared" si="12"/>
        <v>0</v>
      </c>
      <c r="I119" s="75"/>
      <c r="J119" s="7"/>
      <c r="K119" s="61">
        <f>IF(C92="iv",1000000,0.06)</f>
        <v>0.06</v>
      </c>
      <c r="L119" s="7"/>
      <c r="M119" s="55"/>
      <c r="N119" s="56">
        <f t="shared" si="13"/>
        <v>0</v>
      </c>
      <c r="O119" s="75"/>
      <c r="P119" s="7"/>
      <c r="Q119" s="61">
        <f>IF(C92="iv",1000000,0.06)</f>
        <v>0.06</v>
      </c>
      <c r="R119" s="7"/>
      <c r="S119" s="55"/>
      <c r="T119" s="56">
        <f t="shared" si="9"/>
        <v>0</v>
      </c>
      <c r="U119" s="75"/>
      <c r="V119" s="7"/>
      <c r="W119" s="61">
        <f>IF(C92="iv",1000000,0.06)</f>
        <v>0.06</v>
      </c>
      <c r="X119" s="7"/>
      <c r="Y119" s="55"/>
      <c r="Z119" s="56">
        <f t="shared" si="10"/>
        <v>0</v>
      </c>
      <c r="AA119" s="75"/>
      <c r="AB119" s="7"/>
      <c r="AC119" s="61">
        <f>IF(I92="iv",1000000,0.06)</f>
        <v>0.06</v>
      </c>
      <c r="AD119" s="7"/>
      <c r="AE119" s="55"/>
      <c r="AF119" s="56">
        <f t="shared" si="11"/>
        <v>0</v>
      </c>
    </row>
    <row r="120" spans="2:32" x14ac:dyDescent="0.2">
      <c r="B120" s="54" t="s">
        <v>47</v>
      </c>
      <c r="C120" s="75"/>
      <c r="D120" s="7"/>
      <c r="E120" s="61">
        <f>IF(C92="iv",1,0.03)</f>
        <v>0.03</v>
      </c>
      <c r="F120" s="7"/>
      <c r="G120" s="55"/>
      <c r="H120" s="56">
        <f t="shared" si="12"/>
        <v>0</v>
      </c>
      <c r="I120" s="75"/>
      <c r="J120" s="7"/>
      <c r="K120" s="61">
        <f>IF(C92="iv",1,0.03)</f>
        <v>0.03</v>
      </c>
      <c r="L120" s="7"/>
      <c r="M120" s="55"/>
      <c r="N120" s="56">
        <f t="shared" si="13"/>
        <v>0</v>
      </c>
      <c r="O120" s="75"/>
      <c r="P120" s="7"/>
      <c r="Q120" s="61">
        <f>IF(C92="iv",1,0.03)</f>
        <v>0.03</v>
      </c>
      <c r="R120" s="7"/>
      <c r="S120" s="55"/>
      <c r="T120" s="56">
        <f t="shared" si="9"/>
        <v>0</v>
      </c>
      <c r="U120" s="75"/>
      <c r="V120" s="7"/>
      <c r="W120" s="61">
        <f>IF(C92="iv",1,0.03)</f>
        <v>0.03</v>
      </c>
      <c r="X120" s="7"/>
      <c r="Y120" s="55"/>
      <c r="Z120" s="56">
        <f t="shared" si="10"/>
        <v>0</v>
      </c>
      <c r="AA120" s="75"/>
      <c r="AB120" s="7"/>
      <c r="AC120" s="61">
        <f>IF(I92="iv",1,0.03)</f>
        <v>0.03</v>
      </c>
      <c r="AD120" s="7"/>
      <c r="AE120" s="55"/>
      <c r="AF120" s="56">
        <f t="shared" si="11"/>
        <v>0</v>
      </c>
    </row>
    <row r="121" spans="2:32" x14ac:dyDescent="0.2">
      <c r="B121" s="54" t="s">
        <v>48</v>
      </c>
      <c r="C121" s="75"/>
      <c r="D121" s="7"/>
      <c r="E121" s="61"/>
      <c r="F121" s="7"/>
      <c r="G121" s="55"/>
      <c r="H121" s="56">
        <f t="shared" si="12"/>
        <v>0</v>
      </c>
      <c r="I121" s="75"/>
      <c r="J121" s="7"/>
      <c r="K121" s="61"/>
      <c r="L121" s="7"/>
      <c r="M121" s="55"/>
      <c r="N121" s="56">
        <f t="shared" si="13"/>
        <v>0</v>
      </c>
      <c r="O121" s="75"/>
      <c r="P121" s="7"/>
      <c r="Q121" s="61"/>
      <c r="R121" s="7"/>
      <c r="S121" s="55"/>
      <c r="T121" s="56">
        <f t="shared" si="9"/>
        <v>0</v>
      </c>
      <c r="U121" s="75"/>
      <c r="V121" s="7"/>
      <c r="W121" s="61"/>
      <c r="X121" s="7"/>
      <c r="Y121" s="55"/>
      <c r="Z121" s="56">
        <f t="shared" si="10"/>
        <v>0</v>
      </c>
      <c r="AA121" s="75"/>
      <c r="AB121" s="7"/>
      <c r="AC121" s="61"/>
      <c r="AD121" s="7"/>
      <c r="AE121" s="55"/>
      <c r="AF121" s="56">
        <f t="shared" si="11"/>
        <v>0</v>
      </c>
    </row>
    <row r="122" spans="2:32" ht="13.5" thickBot="1" x14ac:dyDescent="0.25">
      <c r="B122" s="76" t="s">
        <v>49</v>
      </c>
      <c r="C122" s="77"/>
      <c r="D122" s="78"/>
      <c r="E122" s="79"/>
      <c r="F122" s="78"/>
      <c r="G122" s="80"/>
      <c r="H122" s="81">
        <f t="shared" si="12"/>
        <v>0</v>
      </c>
      <c r="I122" s="77"/>
      <c r="J122" s="78"/>
      <c r="K122" s="79"/>
      <c r="L122" s="78"/>
      <c r="M122" s="80"/>
      <c r="N122" s="81">
        <f t="shared" si="13"/>
        <v>0</v>
      </c>
      <c r="O122" s="77"/>
      <c r="P122" s="78"/>
      <c r="Q122" s="79"/>
      <c r="R122" s="78"/>
      <c r="S122" s="80"/>
      <c r="T122" s="81">
        <f t="shared" si="9"/>
        <v>0</v>
      </c>
      <c r="U122" s="77"/>
      <c r="V122" s="78"/>
      <c r="W122" s="79"/>
      <c r="X122" s="78"/>
      <c r="Y122" s="80"/>
      <c r="Z122" s="81">
        <f t="shared" si="10"/>
        <v>0</v>
      </c>
      <c r="AA122" s="77"/>
      <c r="AB122" s="78"/>
      <c r="AC122" s="79"/>
      <c r="AD122" s="78"/>
      <c r="AE122" s="80"/>
      <c r="AF122" s="81">
        <f t="shared" si="11"/>
        <v>0</v>
      </c>
    </row>
    <row r="123" spans="2:32" ht="15.75" x14ac:dyDescent="0.3">
      <c r="B123" s="40"/>
      <c r="C123" s="40"/>
      <c r="D123" s="40"/>
      <c r="E123" s="40"/>
      <c r="F123" s="40"/>
      <c r="G123" s="82" t="s">
        <v>56</v>
      </c>
      <c r="H123" s="83">
        <f>AVERAGE(H95:H122)</f>
        <v>0.1070345238095238</v>
      </c>
      <c r="I123" s="40"/>
      <c r="J123" s="40"/>
      <c r="K123" s="40"/>
      <c r="L123" s="40"/>
      <c r="M123" s="102" t="s">
        <v>56</v>
      </c>
      <c r="N123" s="53">
        <f>AVERAGE(N95:N122)</f>
        <v>0.1066309523809524</v>
      </c>
      <c r="O123" s="40"/>
      <c r="P123" s="40"/>
      <c r="Q123" s="40"/>
      <c r="R123" s="40"/>
      <c r="S123" s="102" t="s">
        <v>56</v>
      </c>
      <c r="T123" s="53">
        <f>AVERAGE(T95:T122)</f>
        <v>0</v>
      </c>
      <c r="U123" s="40"/>
      <c r="V123" s="40"/>
      <c r="W123" s="40"/>
      <c r="X123" s="40"/>
      <c r="Y123" s="102" t="s">
        <v>56</v>
      </c>
      <c r="Z123" s="53">
        <f>AVERAGE(Z95:Z122)</f>
        <v>0</v>
      </c>
      <c r="AA123" s="40"/>
      <c r="AB123" s="40"/>
      <c r="AC123" s="40"/>
      <c r="AD123" s="40"/>
      <c r="AE123" s="102" t="s">
        <v>56</v>
      </c>
      <c r="AF123" s="53">
        <f>AVERAGE(AF95:AF122)</f>
        <v>0</v>
      </c>
    </row>
    <row r="124" spans="2:32" ht="15.75" x14ac:dyDescent="0.3">
      <c r="B124" s="40"/>
      <c r="C124" s="40"/>
      <c r="D124" s="40"/>
      <c r="E124" s="40"/>
      <c r="F124" s="40"/>
      <c r="G124" s="84" t="s">
        <v>57</v>
      </c>
      <c r="H124" s="56">
        <f>MAX(H95:H122)</f>
        <v>0.95</v>
      </c>
      <c r="I124" s="40"/>
      <c r="J124" s="40"/>
      <c r="K124" s="40"/>
      <c r="L124" s="40"/>
      <c r="M124" s="84" t="s">
        <v>57</v>
      </c>
      <c r="N124" s="56">
        <f>MAX(N95:N122)</f>
        <v>0.97599999999999998</v>
      </c>
      <c r="O124" s="40"/>
      <c r="P124" s="40"/>
      <c r="Q124" s="40"/>
      <c r="R124" s="40"/>
      <c r="S124" s="84" t="s">
        <v>57</v>
      </c>
      <c r="T124" s="56">
        <f>MAX(T95:T122)</f>
        <v>0</v>
      </c>
      <c r="U124" s="40"/>
      <c r="V124" s="40"/>
      <c r="W124" s="40"/>
      <c r="X124" s="40"/>
      <c r="Y124" s="84" t="s">
        <v>57</v>
      </c>
      <c r="Z124" s="56">
        <f>MAX(Z95:Z122)</f>
        <v>0</v>
      </c>
      <c r="AA124" s="40"/>
      <c r="AB124" s="40"/>
      <c r="AC124" s="40"/>
      <c r="AD124" s="40"/>
      <c r="AE124" s="84" t="s">
        <v>57</v>
      </c>
      <c r="AF124" s="56">
        <f>MAX(AF95:AF122)</f>
        <v>0</v>
      </c>
    </row>
    <row r="125" spans="2:32" ht="16.5" thickBot="1" x14ac:dyDescent="0.35">
      <c r="B125" s="40"/>
      <c r="C125" s="40"/>
      <c r="D125" s="40"/>
      <c r="E125" s="40"/>
      <c r="F125" s="40"/>
      <c r="G125" s="85" t="s">
        <v>58</v>
      </c>
      <c r="H125" s="86">
        <f>(((H123^2)+(H124^2))/2)^0.5</f>
        <v>0.67600162325512636</v>
      </c>
      <c r="I125" s="40"/>
      <c r="J125" s="40"/>
      <c r="K125" s="40"/>
      <c r="L125" s="40"/>
      <c r="M125" s="85" t="s">
        <v>58</v>
      </c>
      <c r="N125" s="86">
        <f>(((N123^2)+(N124^2))/2)^0.5</f>
        <v>0.69424281055177983</v>
      </c>
      <c r="O125" s="40"/>
      <c r="P125" s="40"/>
      <c r="Q125" s="40"/>
      <c r="R125" s="40"/>
      <c r="S125" s="85" t="s">
        <v>58</v>
      </c>
      <c r="T125" s="86">
        <f>(((T123^2)+(T124^2))/2)^0.5</f>
        <v>0</v>
      </c>
      <c r="U125" s="40"/>
      <c r="V125" s="40"/>
      <c r="W125" s="40"/>
      <c r="X125" s="40"/>
      <c r="Y125" s="85" t="s">
        <v>58</v>
      </c>
      <c r="Z125" s="86">
        <f>(((Z123^2)+(Z124^2))/2)^0.5</f>
        <v>0</v>
      </c>
      <c r="AA125" s="40"/>
      <c r="AB125" s="40"/>
      <c r="AC125" s="40"/>
      <c r="AD125" s="40"/>
      <c r="AE125" s="85" t="s">
        <v>58</v>
      </c>
      <c r="AF125" s="86">
        <f>(((AF123^2)+(AF124^2))/2)^0.5</f>
        <v>0</v>
      </c>
    </row>
    <row r="126" spans="2:32" x14ac:dyDescent="0.2">
      <c r="B126" s="92"/>
      <c r="C126" s="93"/>
      <c r="D126" s="93"/>
      <c r="E126" s="93"/>
      <c r="F126" s="40"/>
      <c r="G126" s="40"/>
    </row>
    <row r="127" spans="2:32" x14ac:dyDescent="0.2">
      <c r="B127" s="92"/>
      <c r="C127" s="93"/>
      <c r="D127" s="93"/>
      <c r="E127" s="93"/>
      <c r="F127" s="40"/>
      <c r="G127" s="40"/>
    </row>
    <row r="128" spans="2:32" ht="15.75" x14ac:dyDescent="0.25">
      <c r="B128" s="39" t="s">
        <v>79</v>
      </c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</row>
    <row r="129" spans="2:32" x14ac:dyDescent="0.2">
      <c r="B129" s="41" t="s">
        <v>59</v>
      </c>
      <c r="C129" s="42" t="s">
        <v>7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</row>
    <row r="130" spans="2:32" ht="13.5" thickBot="1" x14ac:dyDescent="0.25">
      <c r="B130" s="41" t="s">
        <v>60</v>
      </c>
      <c r="C130" s="72" t="str">
        <f>C56</f>
        <v>September</v>
      </c>
      <c r="D130" s="40"/>
      <c r="E130" s="40"/>
      <c r="F130" s="40"/>
      <c r="G130" s="40"/>
      <c r="H130" s="40"/>
      <c r="I130" s="99" t="s">
        <v>3</v>
      </c>
      <c r="J130" s="40"/>
      <c r="K130" s="40"/>
      <c r="L130" s="40"/>
      <c r="M130" s="40"/>
      <c r="N130" s="40"/>
      <c r="O130" s="72"/>
      <c r="P130" s="40"/>
      <c r="Q130" s="40"/>
      <c r="R130" s="40"/>
      <c r="S130" s="40"/>
      <c r="T130" s="40"/>
      <c r="U130" s="72"/>
      <c r="V130" s="40"/>
      <c r="W130" s="40"/>
      <c r="X130" s="40"/>
      <c r="Y130" s="40"/>
      <c r="Z130" s="40"/>
      <c r="AA130" s="72"/>
      <c r="AB130" s="40"/>
      <c r="AC130" s="40"/>
      <c r="AD130" s="40"/>
      <c r="AE130" s="40"/>
      <c r="AF130" s="40"/>
    </row>
    <row r="131" spans="2:32" ht="16.5" thickBot="1" x14ac:dyDescent="0.35">
      <c r="B131" s="44" t="s">
        <v>9</v>
      </c>
      <c r="C131" s="68" t="s">
        <v>51</v>
      </c>
      <c r="D131" s="138" t="s">
        <v>52</v>
      </c>
      <c r="E131" s="138"/>
      <c r="F131" s="138"/>
      <c r="G131" s="46" t="s">
        <v>53</v>
      </c>
      <c r="H131" s="47" t="s">
        <v>54</v>
      </c>
      <c r="I131" s="68" t="s">
        <v>51</v>
      </c>
      <c r="J131" s="138" t="s">
        <v>52</v>
      </c>
      <c r="K131" s="138"/>
      <c r="L131" s="138"/>
      <c r="M131" s="46" t="s">
        <v>53</v>
      </c>
      <c r="N131" s="47" t="s">
        <v>54</v>
      </c>
      <c r="O131" s="68" t="s">
        <v>51</v>
      </c>
      <c r="P131" s="138" t="s">
        <v>52</v>
      </c>
      <c r="Q131" s="138"/>
      <c r="R131" s="138"/>
      <c r="S131" s="46" t="s">
        <v>53</v>
      </c>
      <c r="T131" s="47" t="s">
        <v>54</v>
      </c>
      <c r="U131" s="68" t="s">
        <v>51</v>
      </c>
      <c r="V131" s="138" t="s">
        <v>52</v>
      </c>
      <c r="W131" s="138"/>
      <c r="X131" s="138"/>
      <c r="Y131" s="46" t="s">
        <v>53</v>
      </c>
      <c r="Z131" s="47" t="s">
        <v>54</v>
      </c>
      <c r="AA131" s="68"/>
      <c r="AB131" s="138" t="s">
        <v>52</v>
      </c>
      <c r="AC131" s="138"/>
      <c r="AD131" s="138"/>
      <c r="AE131" s="46" t="s">
        <v>53</v>
      </c>
      <c r="AF131" s="47" t="s">
        <v>54</v>
      </c>
    </row>
    <row r="132" spans="2:32" ht="15.75" x14ac:dyDescent="0.2">
      <c r="B132" s="48" t="s">
        <v>14</v>
      </c>
      <c r="C132" s="49">
        <v>7.15</v>
      </c>
      <c r="D132" s="50">
        <f>IF(C129="iv",5,6)</f>
        <v>6</v>
      </c>
      <c r="E132" s="110" t="s">
        <v>55</v>
      </c>
      <c r="F132" s="51">
        <v>9</v>
      </c>
      <c r="G132" s="52">
        <f>IF($C$24="tidak",NA(),IF(C132="",NA(),IF(C132&gt;(D132+F132)/2,(C132-(D132+F132)/2)/(F132-(D132+F132)/2),(C132-(D132+F132)/2)/(D132-(D132+F132)/2))))</f>
        <v>0.23333333333333309</v>
      </c>
      <c r="H132" s="53">
        <f>IF(ISERROR(G132),"",IF(G132&gt;1,1+5*LOG(G132),G132))</f>
        <v>0.23333333333333309</v>
      </c>
      <c r="I132" s="49">
        <v>5.95</v>
      </c>
      <c r="J132" s="50">
        <f>IF(C129="iv",5,6)</f>
        <v>6</v>
      </c>
      <c r="K132" s="110" t="s">
        <v>55</v>
      </c>
      <c r="L132" s="51">
        <v>9</v>
      </c>
      <c r="M132" s="52">
        <f>IF($C$24="tidak",NA(),IF(I132="",NA(),IF(I132&gt;(J132+L132)/2,(I132-(J132+L132)/2)/(L132-(J132+L132)/2),(I132-(J132+L132)/2)/(J132-(J132+L132)/2))))</f>
        <v>1.0333333333333332</v>
      </c>
      <c r="N132" s="53">
        <f>IF(ISERROR(M132),"",IF(M132&gt;1,1+5*LOG(M132),M132))</f>
        <v>1.0712021955730511</v>
      </c>
      <c r="O132" s="49"/>
      <c r="P132" s="50">
        <f>IF(C129="iv",5,6)</f>
        <v>6</v>
      </c>
      <c r="Q132" s="110" t="s">
        <v>55</v>
      </c>
      <c r="R132" s="51">
        <v>9</v>
      </c>
      <c r="S132" s="52"/>
      <c r="T132" s="53">
        <f t="shared" ref="T132:T159" si="14">IF(ISERROR(S132),"",IF(S132&gt;1,1+5*LOG(S132),S132))</f>
        <v>0</v>
      </c>
      <c r="U132" s="105"/>
      <c r="V132" s="50">
        <f>IF(C129="iv",5,6)</f>
        <v>6</v>
      </c>
      <c r="W132" s="110" t="s">
        <v>55</v>
      </c>
      <c r="X132" s="51">
        <v>9</v>
      </c>
      <c r="Y132" s="52"/>
      <c r="Z132" s="53">
        <f t="shared" ref="Z132:Z159" si="15">IF(ISERROR(Y132),"",IF(Y132&gt;1,1+5*LOG(Y132),Y132))</f>
        <v>0</v>
      </c>
      <c r="AA132" s="105"/>
      <c r="AB132" s="50">
        <f>IF(I129="iv",5,6)</f>
        <v>6</v>
      </c>
      <c r="AC132" s="110" t="s">
        <v>55</v>
      </c>
      <c r="AD132" s="51">
        <v>9</v>
      </c>
      <c r="AE132" s="52"/>
      <c r="AF132" s="53">
        <f t="shared" ref="AF132:AF159" si="16">IF(ISERROR(AE132),"",IF(AE132&gt;1,1+5*LOG(AE132),AE132))</f>
        <v>0</v>
      </c>
    </row>
    <row r="133" spans="2:32" ht="15.75" x14ac:dyDescent="0.2">
      <c r="B133" s="54" t="s">
        <v>17</v>
      </c>
      <c r="C133" s="49"/>
      <c r="D133" s="7"/>
      <c r="E133" s="7"/>
      <c r="F133" s="7"/>
      <c r="G133" s="55"/>
      <c r="H133" s="56">
        <f t="shared" ref="H133:H159" si="17">IF(ISERROR(G133),"",IF(G133&gt;1,1+5*LOG(G133),G133))</f>
        <v>0</v>
      </c>
      <c r="I133" s="49"/>
      <c r="J133" s="7"/>
      <c r="K133" s="7"/>
      <c r="L133" s="7"/>
      <c r="M133" s="55"/>
      <c r="N133" s="56">
        <f t="shared" ref="N133:N159" si="18">IF(ISERROR(M133),"",IF(M133&gt;1,1+5*LOG(M133),M133))</f>
        <v>0</v>
      </c>
      <c r="O133" s="49"/>
      <c r="P133" s="7"/>
      <c r="Q133" s="7"/>
      <c r="R133" s="7"/>
      <c r="S133" s="55"/>
      <c r="T133" s="56">
        <f t="shared" si="14"/>
        <v>0</v>
      </c>
      <c r="U133" s="105"/>
      <c r="V133" s="7"/>
      <c r="W133" s="7"/>
      <c r="X133" s="7"/>
      <c r="Y133" s="55"/>
      <c r="Z133" s="56">
        <f t="shared" si="15"/>
        <v>0</v>
      </c>
      <c r="AA133" s="105"/>
      <c r="AB133" s="7"/>
      <c r="AC133" s="7"/>
      <c r="AD133" s="7"/>
      <c r="AE133" s="55"/>
      <c r="AF133" s="56">
        <f t="shared" si="16"/>
        <v>0</v>
      </c>
    </row>
    <row r="134" spans="2:32" ht="15.75" x14ac:dyDescent="0.2">
      <c r="B134" s="54" t="s">
        <v>20</v>
      </c>
      <c r="C134" s="49"/>
      <c r="D134" s="7"/>
      <c r="E134" s="7"/>
      <c r="F134" s="7"/>
      <c r="G134" s="55"/>
      <c r="H134" s="56">
        <f t="shared" si="17"/>
        <v>0</v>
      </c>
      <c r="I134" s="49"/>
      <c r="J134" s="7"/>
      <c r="K134" s="7"/>
      <c r="L134" s="7"/>
      <c r="M134" s="55"/>
      <c r="N134" s="56">
        <f t="shared" si="18"/>
        <v>0</v>
      </c>
      <c r="O134" s="49"/>
      <c r="P134" s="7"/>
      <c r="Q134" s="7"/>
      <c r="R134" s="7"/>
      <c r="S134" s="55"/>
      <c r="T134" s="56">
        <f t="shared" si="14"/>
        <v>0</v>
      </c>
      <c r="U134" s="105"/>
      <c r="V134" s="7"/>
      <c r="W134" s="7"/>
      <c r="X134" s="7"/>
      <c r="Y134" s="55"/>
      <c r="Z134" s="56">
        <f t="shared" si="15"/>
        <v>0</v>
      </c>
      <c r="AA134" s="105"/>
      <c r="AB134" s="7"/>
      <c r="AC134" s="7"/>
      <c r="AD134" s="7"/>
      <c r="AE134" s="55"/>
      <c r="AF134" s="56">
        <f t="shared" si="16"/>
        <v>0</v>
      </c>
    </row>
    <row r="135" spans="2:32" ht="15.75" x14ac:dyDescent="0.2">
      <c r="B135" s="54" t="s">
        <v>22</v>
      </c>
      <c r="C135" s="49"/>
      <c r="D135" s="7"/>
      <c r="E135" s="7"/>
      <c r="F135" s="7"/>
      <c r="G135" s="55"/>
      <c r="H135" s="56">
        <f t="shared" si="17"/>
        <v>0</v>
      </c>
      <c r="I135" s="49"/>
      <c r="J135" s="7"/>
      <c r="K135" s="7"/>
      <c r="L135" s="7"/>
      <c r="M135" s="55"/>
      <c r="N135" s="56">
        <f t="shared" si="18"/>
        <v>0</v>
      </c>
      <c r="O135" s="49"/>
      <c r="P135" s="7"/>
      <c r="Q135" s="7"/>
      <c r="R135" s="7"/>
      <c r="S135" s="55"/>
      <c r="T135" s="56">
        <f t="shared" si="14"/>
        <v>0</v>
      </c>
      <c r="U135" s="105"/>
      <c r="V135" s="7"/>
      <c r="W135" s="7"/>
      <c r="X135" s="7"/>
      <c r="Y135" s="55"/>
      <c r="Z135" s="56">
        <f t="shared" si="15"/>
        <v>0</v>
      </c>
      <c r="AA135" s="105"/>
      <c r="AB135" s="7"/>
      <c r="AC135" s="7"/>
      <c r="AD135" s="7"/>
      <c r="AE135" s="55"/>
      <c r="AF135" s="56">
        <f t="shared" si="16"/>
        <v>0</v>
      </c>
    </row>
    <row r="136" spans="2:32" ht="15.75" x14ac:dyDescent="0.2">
      <c r="B136" s="54" t="s">
        <v>24</v>
      </c>
      <c r="C136" s="49"/>
      <c r="D136" s="7"/>
      <c r="E136" s="7"/>
      <c r="F136" s="7"/>
      <c r="G136" s="55"/>
      <c r="H136" s="56">
        <f t="shared" si="17"/>
        <v>0</v>
      </c>
      <c r="I136" s="49"/>
      <c r="J136" s="7"/>
      <c r="K136" s="7"/>
      <c r="L136" s="7"/>
      <c r="M136" s="55"/>
      <c r="N136" s="56">
        <f t="shared" si="18"/>
        <v>0</v>
      </c>
      <c r="O136" s="49"/>
      <c r="P136" s="7"/>
      <c r="Q136" s="7"/>
      <c r="R136" s="7"/>
      <c r="S136" s="55"/>
      <c r="T136" s="56">
        <f t="shared" si="14"/>
        <v>0</v>
      </c>
      <c r="U136" s="105"/>
      <c r="V136" s="7"/>
      <c r="W136" s="7"/>
      <c r="X136" s="7"/>
      <c r="Y136" s="55"/>
      <c r="Z136" s="56">
        <f t="shared" si="15"/>
        <v>0</v>
      </c>
      <c r="AA136" s="105"/>
      <c r="AB136" s="7"/>
      <c r="AC136" s="7"/>
      <c r="AD136" s="7"/>
      <c r="AE136" s="55"/>
      <c r="AF136" s="56">
        <f t="shared" si="16"/>
        <v>0</v>
      </c>
    </row>
    <row r="137" spans="2:32" ht="15.75" x14ac:dyDescent="0.2">
      <c r="B137" s="58" t="s">
        <v>25</v>
      </c>
      <c r="C137" s="60">
        <v>6.97</v>
      </c>
      <c r="D137" s="7"/>
      <c r="E137" s="59">
        <f>IF(C129="i",6,IF(C129="ii",4,IF(C129="iii",3,0)))</f>
        <v>4</v>
      </c>
      <c r="F137" s="7"/>
      <c r="G137" s="55">
        <f>IF($C$29="tidak",NA(),IF(C137="",NA(),IF(ISERROR(((7-C137)/(7-E137))/E137),NA(),((7-C137)/(7-E137))/E137)))</f>
        <v>2.5000000000000209E-3</v>
      </c>
      <c r="H137" s="56">
        <f t="shared" si="17"/>
        <v>2.5000000000000209E-3</v>
      </c>
      <c r="I137" s="49">
        <v>9.39</v>
      </c>
      <c r="J137" s="7"/>
      <c r="K137" s="59">
        <f>IF(C129="i",6,IF(C129="ii",4,IF(C129="iii",3,0)))</f>
        <v>4</v>
      </c>
      <c r="L137" s="7"/>
      <c r="M137" s="55">
        <f>IF($C$29="tidak",NA(),IF(I137="",NA(),IF(ISERROR(((7-I137)/(7-K137))/K137),NA(),((7-I137)/(7-K137))/K137)))</f>
        <v>-0.19916666666666671</v>
      </c>
      <c r="N137" s="56">
        <f t="shared" si="18"/>
        <v>-0.19916666666666671</v>
      </c>
      <c r="O137" s="49"/>
      <c r="P137" s="7"/>
      <c r="Q137" s="59">
        <f>IF(C129="i",6,IF(C129="ii",4,IF(C129="iii",3,0)))</f>
        <v>4</v>
      </c>
      <c r="R137" s="7"/>
      <c r="S137" s="55"/>
      <c r="T137" s="56">
        <f t="shared" si="14"/>
        <v>0</v>
      </c>
      <c r="U137" s="105"/>
      <c r="V137" s="7"/>
      <c r="W137" s="59">
        <f>IF(C129="i",6,IF(C129="ii",4,IF(C129="iii",3,0)))</f>
        <v>4</v>
      </c>
      <c r="X137" s="7"/>
      <c r="Y137" s="55"/>
      <c r="Z137" s="56">
        <f t="shared" si="15"/>
        <v>0</v>
      </c>
      <c r="AA137" s="105"/>
      <c r="AB137" s="7"/>
      <c r="AC137" s="59">
        <f>IF(I129="i",6,IF(I129="ii",4,IF(I129="iii",3,0)))</f>
        <v>0</v>
      </c>
      <c r="AD137" s="7"/>
      <c r="AE137" s="55"/>
      <c r="AF137" s="56">
        <f t="shared" si="16"/>
        <v>0</v>
      </c>
    </row>
    <row r="138" spans="2:32" ht="15.75" x14ac:dyDescent="0.2">
      <c r="B138" s="54" t="s">
        <v>26</v>
      </c>
      <c r="C138" s="49"/>
      <c r="D138" s="7"/>
      <c r="E138" s="61"/>
      <c r="F138" s="7"/>
      <c r="G138" s="55"/>
      <c r="H138" s="56">
        <f t="shared" si="17"/>
        <v>0</v>
      </c>
      <c r="I138" s="49"/>
      <c r="J138" s="7"/>
      <c r="K138" s="61"/>
      <c r="L138" s="7"/>
      <c r="M138" s="55"/>
      <c r="N138" s="56">
        <f t="shared" si="18"/>
        <v>0</v>
      </c>
      <c r="O138" s="49"/>
      <c r="P138" s="7"/>
      <c r="Q138" s="61"/>
      <c r="R138" s="7"/>
      <c r="S138" s="55"/>
      <c r="T138" s="56">
        <f t="shared" si="14"/>
        <v>0</v>
      </c>
      <c r="U138" s="105"/>
      <c r="V138" s="7"/>
      <c r="W138" s="61"/>
      <c r="X138" s="7"/>
      <c r="Y138" s="55"/>
      <c r="Z138" s="56">
        <f t="shared" si="15"/>
        <v>0</v>
      </c>
      <c r="AA138" s="105"/>
      <c r="AB138" s="7"/>
      <c r="AC138" s="61"/>
      <c r="AD138" s="7"/>
      <c r="AE138" s="55"/>
      <c r="AF138" s="56">
        <f t="shared" si="16"/>
        <v>0</v>
      </c>
    </row>
    <row r="139" spans="2:32" ht="15.75" x14ac:dyDescent="0.2">
      <c r="B139" s="58" t="s">
        <v>27</v>
      </c>
      <c r="C139" s="87">
        <v>37.5</v>
      </c>
      <c r="D139" s="7"/>
      <c r="E139" s="61">
        <f>IF(C129="i",50,IF(C129="ii",50,IF(C129="iii",400,400)))</f>
        <v>50</v>
      </c>
      <c r="F139" s="7"/>
      <c r="G139" s="55">
        <f>IF($C$31="tidak",NA(),IF(C139="",NA(),IF(ISERROR(C139/E139),NA(),C139/E139)))</f>
        <v>0.75</v>
      </c>
      <c r="H139" s="56">
        <f t="shared" si="17"/>
        <v>0.75</v>
      </c>
      <c r="I139" s="96">
        <v>40.299999999999997</v>
      </c>
      <c r="J139" s="7"/>
      <c r="K139" s="61">
        <f>IF(C129="i",50,IF(C129="ii",50,IF(C129="iii",400,400)))</f>
        <v>50</v>
      </c>
      <c r="L139" s="7"/>
      <c r="M139" s="55">
        <f>IF($C$31="tidak",NA(),IF(I139="",NA(),IF(ISERROR(I139/K139),NA(),I139/K139)))</f>
        <v>0.80599999999999994</v>
      </c>
      <c r="N139" s="56">
        <f t="shared" si="18"/>
        <v>0.80599999999999994</v>
      </c>
      <c r="O139" s="87"/>
      <c r="P139" s="7"/>
      <c r="Q139" s="61">
        <f>IF(C129="i",50,IF(C129="ii",50,IF(C129="iii",400,400)))</f>
        <v>50</v>
      </c>
      <c r="R139" s="7"/>
      <c r="S139" s="55"/>
      <c r="T139" s="56">
        <f t="shared" si="14"/>
        <v>0</v>
      </c>
      <c r="U139" s="105"/>
      <c r="V139" s="7"/>
      <c r="W139" s="61">
        <f>IF(C129="i",50,IF(C129="ii",50,IF(C129="iii",400,400)))</f>
        <v>50</v>
      </c>
      <c r="X139" s="7"/>
      <c r="Y139" s="55"/>
      <c r="Z139" s="56">
        <f t="shared" si="15"/>
        <v>0</v>
      </c>
      <c r="AA139" s="105"/>
      <c r="AB139" s="7"/>
      <c r="AC139" s="61">
        <f>IF(I129="i",50,IF(I129="ii",50,IF(I129="iii",400,400)))</f>
        <v>400</v>
      </c>
      <c r="AD139" s="7"/>
      <c r="AE139" s="55"/>
      <c r="AF139" s="56">
        <f t="shared" si="16"/>
        <v>0</v>
      </c>
    </row>
    <row r="140" spans="2:32" ht="15.75" x14ac:dyDescent="0.2">
      <c r="B140" s="58" t="s">
        <v>29</v>
      </c>
      <c r="C140" s="49">
        <v>27</v>
      </c>
      <c r="D140" s="7"/>
      <c r="E140" s="61">
        <f>IF(C129="i",100,IF(C129="ii",1000,IF(C129="iii",2000,2000)))</f>
        <v>1000</v>
      </c>
      <c r="F140" s="7"/>
      <c r="G140" s="88">
        <f>IF($C$32="tidak",NA(),IF(C140="",NA(),IF(ISERROR(C140/E140),NA(),C140/E140)))</f>
        <v>2.7E-2</v>
      </c>
      <c r="H140" s="56">
        <f t="shared" si="17"/>
        <v>2.7E-2</v>
      </c>
      <c r="I140" s="100">
        <v>90</v>
      </c>
      <c r="J140" s="7"/>
      <c r="K140" s="61">
        <f>IF(C129="i",100,IF(C129="ii",1000,IF(C129="iii",2000,2000)))</f>
        <v>1000</v>
      </c>
      <c r="L140" s="7"/>
      <c r="M140" s="88">
        <f>IF($C$32="tidak",NA(),IF(I140="",NA(),IF(ISERROR(I140/K140),NA(),I140/K140)))</f>
        <v>0.09</v>
      </c>
      <c r="N140" s="56">
        <f t="shared" si="18"/>
        <v>0.09</v>
      </c>
      <c r="O140" s="49"/>
      <c r="P140" s="7"/>
      <c r="Q140" s="61">
        <f>IF(C129="i",100,IF(C129="ii",1000,IF(C129="iii",2000,2000)))</f>
        <v>1000</v>
      </c>
      <c r="R140" s="7"/>
      <c r="S140" s="88"/>
      <c r="T140" s="56">
        <f t="shared" si="14"/>
        <v>0</v>
      </c>
      <c r="U140" s="105"/>
      <c r="V140" s="7"/>
      <c r="W140" s="61">
        <f>IF(C129="i",100,IF(C129="ii",1000,IF(C129="iii",2000,2000)))</f>
        <v>1000</v>
      </c>
      <c r="X140" s="7"/>
      <c r="Y140" s="88"/>
      <c r="Z140" s="56">
        <f t="shared" si="15"/>
        <v>0</v>
      </c>
      <c r="AA140" s="105"/>
      <c r="AB140" s="7"/>
      <c r="AC140" s="61">
        <f>IF(I129="i",100,IF(I129="ii",1000,IF(I129="iii",2000,2000)))</f>
        <v>2000</v>
      </c>
      <c r="AD140" s="7"/>
      <c r="AE140" s="88"/>
      <c r="AF140" s="56">
        <f t="shared" si="16"/>
        <v>0</v>
      </c>
    </row>
    <row r="141" spans="2:32" ht="15.75" x14ac:dyDescent="0.2">
      <c r="B141" s="74" t="s">
        <v>30</v>
      </c>
      <c r="C141" s="49"/>
      <c r="D141" s="7"/>
      <c r="E141" s="61">
        <f>IF(C129="i",1000,IF(C129="ii",5000,IF(C129="iii",10000,10000)))</f>
        <v>5000</v>
      </c>
      <c r="F141" s="7"/>
      <c r="G141" s="88"/>
      <c r="H141" s="56">
        <f t="shared" si="17"/>
        <v>0</v>
      </c>
      <c r="I141" s="100"/>
      <c r="J141" s="7"/>
      <c r="K141" s="61">
        <f>IF(C129="i",1000,IF(C129="ii",5000,IF(C129="iii",10000,10000)))</f>
        <v>5000</v>
      </c>
      <c r="L141" s="7"/>
      <c r="M141" s="88"/>
      <c r="N141" s="56">
        <f t="shared" si="18"/>
        <v>0</v>
      </c>
      <c r="O141" s="49"/>
      <c r="P141" s="7"/>
      <c r="Q141" s="61">
        <f>IF(C129="i",1000,IF(C129="ii",5000,IF(C129="iii",10000,10000)))</f>
        <v>5000</v>
      </c>
      <c r="R141" s="7"/>
      <c r="S141" s="88"/>
      <c r="T141" s="56">
        <f t="shared" si="14"/>
        <v>0</v>
      </c>
      <c r="U141" s="106"/>
      <c r="V141" s="7"/>
      <c r="W141" s="61">
        <f>IF(C129="i",1000,IF(C129="ii",5000,IF(C129="iii",10000,10000)))</f>
        <v>5000</v>
      </c>
      <c r="X141" s="7"/>
      <c r="Y141" s="88"/>
      <c r="Z141" s="56">
        <f t="shared" si="15"/>
        <v>0</v>
      </c>
      <c r="AA141" s="106"/>
      <c r="AB141" s="7"/>
      <c r="AC141" s="61">
        <f>IF(I129="i",1000,IF(I129="ii",5000,IF(I129="iii",10000,10000)))</f>
        <v>10000</v>
      </c>
      <c r="AD141" s="7"/>
      <c r="AE141" s="88"/>
      <c r="AF141" s="56">
        <f t="shared" si="16"/>
        <v>0</v>
      </c>
    </row>
    <row r="142" spans="2:32" ht="15.75" x14ac:dyDescent="0.2">
      <c r="B142" s="58" t="s">
        <v>31</v>
      </c>
      <c r="C142" s="49">
        <v>1.72</v>
      </c>
      <c r="D142" s="7"/>
      <c r="E142" s="61">
        <f>IF(C129="i",2,IF(C129="ii",3,IF(C129="iii",6,12)))</f>
        <v>3</v>
      </c>
      <c r="F142" s="7"/>
      <c r="G142" s="55">
        <f>IF($C$34="tidak",NA(),IF(C142="",NA(),IF(ISERROR(C142/E142),NA(),C142/E142)))</f>
        <v>0.57333333333333336</v>
      </c>
      <c r="H142" s="56">
        <f t="shared" si="17"/>
        <v>0.57333333333333336</v>
      </c>
      <c r="I142" s="95">
        <v>1.77</v>
      </c>
      <c r="J142" s="7"/>
      <c r="K142" s="61">
        <f>IF(C129="i",2,IF(C129="ii",3,IF(C129="iii",6,12)))</f>
        <v>3</v>
      </c>
      <c r="L142" s="7"/>
      <c r="M142" s="55">
        <f>IF($C$34="tidak",NA(),IF(I142="",NA(),IF(ISERROR(I142/K142),NA(),I142/K142)))</f>
        <v>0.59</v>
      </c>
      <c r="N142" s="56">
        <f t="shared" si="18"/>
        <v>0.59</v>
      </c>
      <c r="O142" s="49"/>
      <c r="P142" s="7"/>
      <c r="Q142" s="61">
        <f>IF(C129="i",2,IF(C129="ii",3,IF(C129="iii",6,12)))</f>
        <v>3</v>
      </c>
      <c r="R142" s="7"/>
      <c r="S142" s="55"/>
      <c r="T142" s="56">
        <f t="shared" si="14"/>
        <v>0</v>
      </c>
      <c r="U142" s="105"/>
      <c r="V142" s="7"/>
      <c r="W142" s="61">
        <f>IF(C129="i",2,IF(C129="ii",3,IF(C129="iii",6,12)))</f>
        <v>3</v>
      </c>
      <c r="X142" s="7"/>
      <c r="Y142" s="55"/>
      <c r="Z142" s="56">
        <f t="shared" si="15"/>
        <v>0</v>
      </c>
      <c r="AA142" s="105"/>
      <c r="AB142" s="7"/>
      <c r="AC142" s="61">
        <f>IF(I129="i",2,IF(I129="ii",3,IF(I129="iii",6,12)))</f>
        <v>12</v>
      </c>
      <c r="AD142" s="7"/>
      <c r="AE142" s="55"/>
      <c r="AF142" s="56">
        <f t="shared" si="16"/>
        <v>0</v>
      </c>
    </row>
    <row r="143" spans="2:32" ht="15.75" x14ac:dyDescent="0.2">
      <c r="B143" s="58" t="s">
        <v>32</v>
      </c>
      <c r="C143" s="60">
        <v>9.43</v>
      </c>
      <c r="D143" s="7"/>
      <c r="E143" s="61">
        <f>IF(C129="i",10,IF(C129="ii",25,IF(C129="iii",50,100)))</f>
        <v>25</v>
      </c>
      <c r="F143" s="7"/>
      <c r="G143" s="55">
        <f>IF($C$35="tidak",NA(),IF(C143="",NA(),IF(ISERROR(C143/E143),NA(),C143/E143)))</f>
        <v>0.37719999999999998</v>
      </c>
      <c r="H143" s="56">
        <f t="shared" si="17"/>
        <v>0.37719999999999998</v>
      </c>
      <c r="I143" s="60">
        <v>9.09</v>
      </c>
      <c r="J143" s="7"/>
      <c r="K143" s="61">
        <f>IF(C129="i",10,IF(C129="ii",25,IF(C129="iii",50,100)))</f>
        <v>25</v>
      </c>
      <c r="L143" s="7"/>
      <c r="M143" s="55">
        <f>IF($C$35="tidak",NA(),IF(I143="",NA(),IF(ISERROR(I143/K143),NA(),I143/K143)))</f>
        <v>0.36359999999999998</v>
      </c>
      <c r="N143" s="56">
        <f t="shared" si="18"/>
        <v>0.36359999999999998</v>
      </c>
      <c r="O143" s="49"/>
      <c r="P143" s="7"/>
      <c r="Q143" s="61">
        <f>IF(C129="i",10,IF(C129="ii",25,IF(C129="iii",50,100)))</f>
        <v>25</v>
      </c>
      <c r="R143" s="7"/>
      <c r="S143" s="55"/>
      <c r="T143" s="56">
        <f t="shared" si="14"/>
        <v>0</v>
      </c>
      <c r="U143" s="105"/>
      <c r="V143" s="7"/>
      <c r="W143" s="61">
        <f>IF(C129="i",10,IF(C129="ii",25,IF(C129="iii",50,100)))</f>
        <v>25</v>
      </c>
      <c r="X143" s="7"/>
      <c r="Y143" s="55"/>
      <c r="Z143" s="56">
        <f t="shared" si="15"/>
        <v>0</v>
      </c>
      <c r="AA143" s="105"/>
      <c r="AB143" s="7"/>
      <c r="AC143" s="61">
        <f>IF(I129="i",10,IF(I129="ii",25,IF(I129="iii",50,100)))</f>
        <v>100</v>
      </c>
      <c r="AD143" s="7"/>
      <c r="AE143" s="55"/>
      <c r="AF143" s="56">
        <f t="shared" si="16"/>
        <v>0</v>
      </c>
    </row>
    <row r="144" spans="2:32" ht="15.75" x14ac:dyDescent="0.2">
      <c r="B144" s="54" t="s">
        <v>33</v>
      </c>
      <c r="C144" s="49"/>
      <c r="D144" s="7"/>
      <c r="E144" s="61">
        <f>IF(C129="i",0.3,1000000)</f>
        <v>1000000</v>
      </c>
      <c r="F144" s="7"/>
      <c r="G144" s="55"/>
      <c r="H144" s="56">
        <f t="shared" si="17"/>
        <v>0</v>
      </c>
      <c r="I144" s="49"/>
      <c r="J144" s="7"/>
      <c r="K144" s="61">
        <f>IF(C129="i",0.3,1000000)</f>
        <v>1000000</v>
      </c>
      <c r="L144" s="7"/>
      <c r="M144" s="55"/>
      <c r="N144" s="56">
        <f t="shared" si="18"/>
        <v>0</v>
      </c>
      <c r="O144" s="49"/>
      <c r="P144" s="7"/>
      <c r="Q144" s="61">
        <f>IF(C129="i",0.3,1000000)</f>
        <v>1000000</v>
      </c>
      <c r="R144" s="7"/>
      <c r="S144" s="55"/>
      <c r="T144" s="56">
        <f t="shared" si="14"/>
        <v>0</v>
      </c>
      <c r="U144" s="107"/>
      <c r="V144" s="7"/>
      <c r="W144" s="61">
        <f>IF(C129="i",0.3,1000000)</f>
        <v>1000000</v>
      </c>
      <c r="X144" s="7"/>
      <c r="Y144" s="55"/>
      <c r="Z144" s="56">
        <f t="shared" si="15"/>
        <v>0</v>
      </c>
      <c r="AA144" s="107"/>
      <c r="AB144" s="7"/>
      <c r="AC144" s="61">
        <f>IF(I129="i",0.3,1000000)</f>
        <v>1000000</v>
      </c>
      <c r="AD144" s="7"/>
      <c r="AE144" s="55"/>
      <c r="AF144" s="56">
        <f t="shared" si="16"/>
        <v>0</v>
      </c>
    </row>
    <row r="145" spans="2:32" ht="15.75" x14ac:dyDescent="0.2">
      <c r="B145" s="54" t="s">
        <v>34</v>
      </c>
      <c r="C145" s="49"/>
      <c r="D145" s="7"/>
      <c r="E145" s="61">
        <f>IF(C129="iv",2,0.05)</f>
        <v>0.05</v>
      </c>
      <c r="F145" s="7"/>
      <c r="G145" s="55"/>
      <c r="H145" s="56">
        <f t="shared" si="17"/>
        <v>0</v>
      </c>
      <c r="I145" s="49"/>
      <c r="J145" s="7"/>
      <c r="K145" s="61">
        <f>IF(C129="iv",2,0.05)</f>
        <v>0.05</v>
      </c>
      <c r="L145" s="7"/>
      <c r="M145" s="55"/>
      <c r="N145" s="56">
        <f t="shared" si="18"/>
        <v>0</v>
      </c>
      <c r="O145" s="49"/>
      <c r="P145" s="7"/>
      <c r="Q145" s="61">
        <f>IF(C129="iv",2,0.05)</f>
        <v>0.05</v>
      </c>
      <c r="R145" s="7"/>
      <c r="S145" s="55"/>
      <c r="T145" s="56">
        <f t="shared" si="14"/>
        <v>0</v>
      </c>
      <c r="U145" s="105"/>
      <c r="V145" s="7"/>
      <c r="W145" s="61">
        <f>IF(C129="iv",2,0.05)</f>
        <v>0.05</v>
      </c>
      <c r="X145" s="7"/>
      <c r="Y145" s="55"/>
      <c r="Z145" s="56">
        <f t="shared" si="15"/>
        <v>0</v>
      </c>
      <c r="AA145" s="105"/>
      <c r="AB145" s="7"/>
      <c r="AC145" s="61">
        <f>IF(I129="iv",2,0.05)</f>
        <v>0.05</v>
      </c>
      <c r="AD145" s="7"/>
      <c r="AE145" s="55"/>
      <c r="AF145" s="56">
        <f t="shared" si="16"/>
        <v>0</v>
      </c>
    </row>
    <row r="146" spans="2:32" ht="15.75" x14ac:dyDescent="0.2">
      <c r="B146" s="54" t="s">
        <v>35</v>
      </c>
      <c r="C146" s="90"/>
      <c r="D146" s="7"/>
      <c r="E146" s="61">
        <f>IF(C129="i",0.5,1000000)</f>
        <v>1000000</v>
      </c>
      <c r="F146" s="7"/>
      <c r="G146" s="55"/>
      <c r="H146" s="56">
        <f t="shared" si="17"/>
        <v>0</v>
      </c>
      <c r="I146" s="96"/>
      <c r="J146" s="7"/>
      <c r="K146" s="61">
        <f>IF(C129="i",0.5,1000000)</f>
        <v>1000000</v>
      </c>
      <c r="L146" s="7"/>
      <c r="M146" s="55"/>
      <c r="N146" s="56">
        <f t="shared" si="18"/>
        <v>0</v>
      </c>
      <c r="O146" s="87"/>
      <c r="P146" s="7"/>
      <c r="Q146" s="61">
        <f>IF(C129="i",0.5,1000000)</f>
        <v>1000000</v>
      </c>
      <c r="R146" s="7"/>
      <c r="S146" s="55"/>
      <c r="T146" s="56">
        <f t="shared" si="14"/>
        <v>0</v>
      </c>
      <c r="U146" s="105"/>
      <c r="V146" s="7"/>
      <c r="W146" s="61">
        <f>IF(C129="i",0.5,1000000)</f>
        <v>1000000</v>
      </c>
      <c r="X146" s="7"/>
      <c r="Y146" s="55"/>
      <c r="Z146" s="56">
        <f t="shared" si="15"/>
        <v>0</v>
      </c>
      <c r="AA146" s="105"/>
      <c r="AB146" s="7"/>
      <c r="AC146" s="61">
        <f>IF(I129="i",0.5,1000000)</f>
        <v>1000000</v>
      </c>
      <c r="AD146" s="7"/>
      <c r="AE146" s="55"/>
      <c r="AF146" s="56">
        <f t="shared" si="16"/>
        <v>0</v>
      </c>
    </row>
    <row r="147" spans="2:32" ht="15.75" x14ac:dyDescent="0.2">
      <c r="B147" s="58" t="s">
        <v>36</v>
      </c>
      <c r="C147" s="90">
        <v>0.2</v>
      </c>
      <c r="D147" s="7"/>
      <c r="E147" s="61">
        <f>IF(C129="i",10,IF(C129="ii",10,IF(C129="iii",20,20)))</f>
        <v>10</v>
      </c>
      <c r="F147" s="7"/>
      <c r="G147" s="55">
        <f>IF($C$39="tidak",NA(),IF(C147="",NA(),IF(ISERROR(C147/E147),NA(),C147/E147)))</f>
        <v>0.02</v>
      </c>
      <c r="H147" s="56">
        <f t="shared" si="17"/>
        <v>0.02</v>
      </c>
      <c r="I147" s="96">
        <v>0.1</v>
      </c>
      <c r="J147" s="7"/>
      <c r="K147" s="61">
        <f>IF(C129="i",10,IF(C129="ii",10,IF(C129="iii",20,20)))</f>
        <v>10</v>
      </c>
      <c r="L147" s="7"/>
      <c r="M147" s="55">
        <f>IF($C$39="tidak",NA(),IF(I147="",NA(),IF(ISERROR(I147/K147),NA(),I147/K147)))</f>
        <v>0.01</v>
      </c>
      <c r="N147" s="56">
        <f t="shared" si="18"/>
        <v>0.01</v>
      </c>
      <c r="O147" s="87"/>
      <c r="P147" s="7"/>
      <c r="Q147" s="61">
        <f>IF(C129="i",10,IF(C129="ii",10,IF(C129="iii",20,20)))</f>
        <v>10</v>
      </c>
      <c r="R147" s="7"/>
      <c r="S147" s="55"/>
      <c r="T147" s="56">
        <f t="shared" si="14"/>
        <v>0</v>
      </c>
      <c r="U147" s="105"/>
      <c r="V147" s="7"/>
      <c r="W147" s="61">
        <f>IF(C129="i",10,IF(C129="ii",10,IF(C129="iii",20,20)))</f>
        <v>10</v>
      </c>
      <c r="X147" s="7"/>
      <c r="Y147" s="55"/>
      <c r="Z147" s="56">
        <f t="shared" si="15"/>
        <v>0</v>
      </c>
      <c r="AA147" s="105"/>
      <c r="AB147" s="7"/>
      <c r="AC147" s="61">
        <f>IF(I129="i",10,IF(I129="ii",10,IF(I129="iii",20,20)))</f>
        <v>20</v>
      </c>
      <c r="AD147" s="7"/>
      <c r="AE147" s="55"/>
      <c r="AF147" s="56">
        <f t="shared" si="16"/>
        <v>0</v>
      </c>
    </row>
    <row r="148" spans="2:32" ht="15.75" x14ac:dyDescent="0.2">
      <c r="B148" s="58" t="s">
        <v>37</v>
      </c>
      <c r="C148" s="60">
        <v>0.19</v>
      </c>
      <c r="D148" s="7"/>
      <c r="E148" s="61">
        <f>IF(C129="i",0.2,IF(C129="ii",0.2,IF(C129="iii",1,5)))</f>
        <v>0.2</v>
      </c>
      <c r="F148" s="7"/>
      <c r="G148" s="55">
        <f>IF($C$40="tidak",NA(),IF(C148="",NA(),IF(ISERROR(C148/E148),NA(),C148/E148)))</f>
        <v>0.95</v>
      </c>
      <c r="H148" s="56">
        <f t="shared" si="17"/>
        <v>0.95</v>
      </c>
      <c r="I148" s="60">
        <v>0.75</v>
      </c>
      <c r="J148" s="7"/>
      <c r="K148" s="61">
        <f>IF(C129="i",0.2,IF(C129="ii",0.2,IF(C129="iii",1,5)))</f>
        <v>0.2</v>
      </c>
      <c r="L148" s="7"/>
      <c r="M148" s="55">
        <f>IF($C$40="tidak",NA(),IF(I148="",NA(),IF(ISERROR(I148/K148),NA(),I148/K148)))</f>
        <v>3.75</v>
      </c>
      <c r="N148" s="56">
        <f t="shared" si="18"/>
        <v>3.8701563386385942</v>
      </c>
      <c r="O148" s="90"/>
      <c r="P148" s="7"/>
      <c r="Q148" s="61">
        <f>IF(C129="i",0.2,IF(C129="ii",0.2,IF(C129="iii",1,5)))</f>
        <v>0.2</v>
      </c>
      <c r="R148" s="7"/>
      <c r="S148" s="55"/>
      <c r="T148" s="56">
        <f t="shared" si="14"/>
        <v>0</v>
      </c>
      <c r="U148" s="105"/>
      <c r="V148" s="7"/>
      <c r="W148" s="61">
        <f>IF(C129="i",0.2,IF(C129="ii",0.2,IF(C129="iii",1,5)))</f>
        <v>0.2</v>
      </c>
      <c r="X148" s="7"/>
      <c r="Y148" s="55"/>
      <c r="Z148" s="56">
        <f t="shared" si="15"/>
        <v>0</v>
      </c>
      <c r="AA148" s="105"/>
      <c r="AB148" s="7"/>
      <c r="AC148" s="61">
        <f>IF(I129="i",0.2,IF(I129="ii",0.2,IF(I129="iii",1,5)))</f>
        <v>5</v>
      </c>
      <c r="AD148" s="7"/>
      <c r="AE148" s="55"/>
      <c r="AF148" s="56">
        <f t="shared" si="16"/>
        <v>0</v>
      </c>
    </row>
    <row r="149" spans="2:32" x14ac:dyDescent="0.2">
      <c r="B149" s="54" t="s">
        <v>38</v>
      </c>
      <c r="C149" s="75"/>
      <c r="D149" s="7"/>
      <c r="E149" s="61">
        <f>IF(C129="iv",1000000,200)</f>
        <v>200</v>
      </c>
      <c r="F149" s="7"/>
      <c r="G149" s="55"/>
      <c r="H149" s="56">
        <f t="shared" si="17"/>
        <v>0</v>
      </c>
      <c r="I149" s="75"/>
      <c r="J149" s="7"/>
      <c r="K149" s="61">
        <f>IF(C129="iv",1000000,200)</f>
        <v>200</v>
      </c>
      <c r="L149" s="7"/>
      <c r="M149" s="55"/>
      <c r="N149" s="56">
        <f t="shared" si="18"/>
        <v>0</v>
      </c>
      <c r="O149" s="75"/>
      <c r="P149" s="7"/>
      <c r="Q149" s="61">
        <f>IF(C129="iv",1000000,200)</f>
        <v>200</v>
      </c>
      <c r="R149" s="7"/>
      <c r="S149" s="55"/>
      <c r="T149" s="56">
        <f t="shared" si="14"/>
        <v>0</v>
      </c>
      <c r="U149" s="75"/>
      <c r="V149" s="7"/>
      <c r="W149" s="61">
        <f>IF(C129="iv",1000000,200)</f>
        <v>200</v>
      </c>
      <c r="X149" s="7"/>
      <c r="Y149" s="55"/>
      <c r="Z149" s="56">
        <f t="shared" si="15"/>
        <v>0</v>
      </c>
      <c r="AA149" s="75"/>
      <c r="AB149" s="7"/>
      <c r="AC149" s="61">
        <f>IF(I129="iv",1000000,200)</f>
        <v>200</v>
      </c>
      <c r="AD149" s="7"/>
      <c r="AE149" s="55"/>
      <c r="AF149" s="56">
        <f t="shared" si="16"/>
        <v>0</v>
      </c>
    </row>
    <row r="150" spans="2:32" x14ac:dyDescent="0.2">
      <c r="B150" s="54" t="s">
        <v>39</v>
      </c>
      <c r="C150" s="75"/>
      <c r="D150" s="7"/>
      <c r="E150" s="61">
        <v>0.01</v>
      </c>
      <c r="F150" s="7"/>
      <c r="G150" s="55"/>
      <c r="H150" s="56">
        <f t="shared" si="17"/>
        <v>0</v>
      </c>
      <c r="I150" s="75"/>
      <c r="J150" s="7"/>
      <c r="K150" s="61">
        <v>0.01</v>
      </c>
      <c r="L150" s="7"/>
      <c r="M150" s="55"/>
      <c r="N150" s="56">
        <f t="shared" si="18"/>
        <v>0</v>
      </c>
      <c r="O150" s="75"/>
      <c r="P150" s="7"/>
      <c r="Q150" s="61">
        <v>0.01</v>
      </c>
      <c r="R150" s="7"/>
      <c r="S150" s="55"/>
      <c r="T150" s="56">
        <f t="shared" si="14"/>
        <v>0</v>
      </c>
      <c r="U150" s="75"/>
      <c r="V150" s="7"/>
      <c r="W150" s="61">
        <v>0.01</v>
      </c>
      <c r="X150" s="7"/>
      <c r="Y150" s="55"/>
      <c r="Z150" s="56">
        <f t="shared" si="15"/>
        <v>0</v>
      </c>
      <c r="AA150" s="75"/>
      <c r="AB150" s="7"/>
      <c r="AC150" s="61">
        <v>0.01</v>
      </c>
      <c r="AD150" s="7"/>
      <c r="AE150" s="55"/>
      <c r="AF150" s="56">
        <f t="shared" si="16"/>
        <v>0</v>
      </c>
    </row>
    <row r="151" spans="2:32" x14ac:dyDescent="0.2">
      <c r="B151" s="54" t="s">
        <v>41</v>
      </c>
      <c r="C151" s="75"/>
      <c r="D151" s="7"/>
      <c r="E151" s="61">
        <f>IF(C129="iv",0.2,0.02)</f>
        <v>0.02</v>
      </c>
      <c r="F151" s="7"/>
      <c r="G151" s="55"/>
      <c r="H151" s="56">
        <f t="shared" si="17"/>
        <v>0</v>
      </c>
      <c r="I151" s="75"/>
      <c r="J151" s="7"/>
      <c r="K151" s="61">
        <f>IF(C129="iv",0.2,0.02)</f>
        <v>0.02</v>
      </c>
      <c r="L151" s="7"/>
      <c r="M151" s="55"/>
      <c r="N151" s="56">
        <f t="shared" si="18"/>
        <v>0</v>
      </c>
      <c r="O151" s="75"/>
      <c r="P151" s="7"/>
      <c r="Q151" s="61">
        <f>IF(C129="iv",0.2,0.02)</f>
        <v>0.02</v>
      </c>
      <c r="R151" s="7"/>
      <c r="S151" s="55"/>
      <c r="T151" s="56">
        <f t="shared" si="14"/>
        <v>0</v>
      </c>
      <c r="U151" s="75"/>
      <c r="V151" s="7"/>
      <c r="W151" s="61">
        <f>IF(C129="iv",0.2,0.02)</f>
        <v>0.02</v>
      </c>
      <c r="X151" s="7"/>
      <c r="Y151" s="55"/>
      <c r="Z151" s="56">
        <f t="shared" si="15"/>
        <v>0</v>
      </c>
      <c r="AA151" s="75"/>
      <c r="AB151" s="7"/>
      <c r="AC151" s="61">
        <f>IF(I129="iv",0.2,0.02)</f>
        <v>0.02</v>
      </c>
      <c r="AD151" s="7"/>
      <c r="AE151" s="55"/>
      <c r="AF151" s="56">
        <f t="shared" si="16"/>
        <v>0</v>
      </c>
    </row>
    <row r="152" spans="2:32" x14ac:dyDescent="0.2">
      <c r="B152" s="54" t="s">
        <v>42</v>
      </c>
      <c r="C152" s="75"/>
      <c r="D152" s="7"/>
      <c r="E152" s="61">
        <f>IF(C129="i",0.001,IF(C129="ii",0.002,IF(C129="iii",0.002,0.005)))</f>
        <v>2E-3</v>
      </c>
      <c r="F152" s="7"/>
      <c r="G152" s="55"/>
      <c r="H152" s="56">
        <f t="shared" si="17"/>
        <v>0</v>
      </c>
      <c r="I152" s="75"/>
      <c r="J152" s="7"/>
      <c r="K152" s="61">
        <f>IF(C129="i",0.001,IF(C129="ii",0.002,IF(C129="iii",0.002,0.005)))</f>
        <v>2E-3</v>
      </c>
      <c r="L152" s="7"/>
      <c r="M152" s="55"/>
      <c r="N152" s="56">
        <f t="shared" si="18"/>
        <v>0</v>
      </c>
      <c r="O152" s="75"/>
      <c r="P152" s="7"/>
      <c r="Q152" s="61">
        <f>IF(C129="i",0.001,IF(C129="ii",0.002,IF(C129="iii",0.002,0.005)))</f>
        <v>2E-3</v>
      </c>
      <c r="R152" s="7"/>
      <c r="S152" s="55"/>
      <c r="T152" s="56">
        <f t="shared" si="14"/>
        <v>0</v>
      </c>
      <c r="U152" s="75"/>
      <c r="V152" s="7"/>
      <c r="W152" s="61">
        <f>IF(C129="i",0.001,IF(C129="ii",0.002,IF(C129="iii",0.002,0.005)))</f>
        <v>2E-3</v>
      </c>
      <c r="X152" s="7"/>
      <c r="Y152" s="55"/>
      <c r="Z152" s="56">
        <f t="shared" si="15"/>
        <v>0</v>
      </c>
      <c r="AA152" s="75"/>
      <c r="AB152" s="7"/>
      <c r="AC152" s="61">
        <f>IF(I129="i",0.001,IF(I129="ii",0.002,IF(I129="iii",0.002,0.005)))</f>
        <v>5.0000000000000001E-3</v>
      </c>
      <c r="AD152" s="7"/>
      <c r="AE152" s="55"/>
      <c r="AF152" s="56">
        <f t="shared" si="16"/>
        <v>0</v>
      </c>
    </row>
    <row r="153" spans="2:32" x14ac:dyDescent="0.2">
      <c r="B153" s="54" t="s">
        <v>43</v>
      </c>
      <c r="C153" s="75"/>
      <c r="D153" s="7"/>
      <c r="E153" s="61">
        <f>IF(C129="i",0.1,1000000)</f>
        <v>1000000</v>
      </c>
      <c r="F153" s="7"/>
      <c r="G153" s="55"/>
      <c r="H153" s="56">
        <f t="shared" si="17"/>
        <v>0</v>
      </c>
      <c r="I153" s="75"/>
      <c r="J153" s="7"/>
      <c r="K153" s="61">
        <f>IF(C129="i",0.1,1000000)</f>
        <v>1000000</v>
      </c>
      <c r="L153" s="7"/>
      <c r="M153" s="55"/>
      <c r="N153" s="56">
        <f t="shared" si="18"/>
        <v>0</v>
      </c>
      <c r="O153" s="75"/>
      <c r="P153" s="7"/>
      <c r="Q153" s="61">
        <f>IF(C129="i",0.1,1000000)</f>
        <v>1000000</v>
      </c>
      <c r="R153" s="7"/>
      <c r="S153" s="55"/>
      <c r="T153" s="56">
        <f t="shared" si="14"/>
        <v>0</v>
      </c>
      <c r="U153" s="75"/>
      <c r="V153" s="7"/>
      <c r="W153" s="61">
        <f>IF(C129="i",0.1,1000000)</f>
        <v>1000000</v>
      </c>
      <c r="X153" s="7"/>
      <c r="Y153" s="55"/>
      <c r="Z153" s="56">
        <f t="shared" si="15"/>
        <v>0</v>
      </c>
      <c r="AA153" s="75"/>
      <c r="AB153" s="7"/>
      <c r="AC153" s="61">
        <f>IF(I129="i",0.1,1000000)</f>
        <v>1000000</v>
      </c>
      <c r="AD153" s="7"/>
      <c r="AE153" s="55"/>
      <c r="AF153" s="56">
        <f t="shared" si="16"/>
        <v>0</v>
      </c>
    </row>
    <row r="154" spans="2:32" x14ac:dyDescent="0.2">
      <c r="B154" s="54" t="s">
        <v>44</v>
      </c>
      <c r="C154" s="75"/>
      <c r="D154" s="7"/>
      <c r="E154" s="61">
        <f>IF(C129="i",400,1000000)</f>
        <v>1000000</v>
      </c>
      <c r="F154" s="7"/>
      <c r="G154" s="55"/>
      <c r="H154" s="56">
        <f t="shared" si="17"/>
        <v>0</v>
      </c>
      <c r="I154" s="75"/>
      <c r="J154" s="7"/>
      <c r="K154" s="61">
        <f>IF(C129="i",400,1000000)</f>
        <v>1000000</v>
      </c>
      <c r="L154" s="7"/>
      <c r="M154" s="55"/>
      <c r="N154" s="56">
        <f t="shared" si="18"/>
        <v>0</v>
      </c>
      <c r="O154" s="75"/>
      <c r="P154" s="7"/>
      <c r="Q154" s="61">
        <f>IF(C129="i",400,1000000)</f>
        <v>1000000</v>
      </c>
      <c r="R154" s="7"/>
      <c r="S154" s="55"/>
      <c r="T154" s="56">
        <f t="shared" si="14"/>
        <v>0</v>
      </c>
      <c r="U154" s="75"/>
      <c r="V154" s="7"/>
      <c r="W154" s="61">
        <f>IF(C129="i",400,1000000)</f>
        <v>1000000</v>
      </c>
      <c r="X154" s="7"/>
      <c r="Y154" s="55"/>
      <c r="Z154" s="56">
        <f t="shared" si="15"/>
        <v>0</v>
      </c>
      <c r="AA154" s="75"/>
      <c r="AB154" s="7"/>
      <c r="AC154" s="61">
        <f>IF(I129="i",400,1000000)</f>
        <v>1000000</v>
      </c>
      <c r="AD154" s="7"/>
      <c r="AE154" s="55"/>
      <c r="AF154" s="56">
        <f t="shared" si="16"/>
        <v>0</v>
      </c>
    </row>
    <row r="155" spans="2:32" x14ac:dyDescent="0.2">
      <c r="B155" s="54" t="s">
        <v>45</v>
      </c>
      <c r="C155" s="75"/>
      <c r="D155" s="7"/>
      <c r="E155" s="61"/>
      <c r="F155" s="7"/>
      <c r="G155" s="55"/>
      <c r="H155" s="56">
        <f t="shared" si="17"/>
        <v>0</v>
      </c>
      <c r="I155" s="75"/>
      <c r="J155" s="7"/>
      <c r="K155" s="61"/>
      <c r="L155" s="7"/>
      <c r="M155" s="55"/>
      <c r="N155" s="56">
        <f t="shared" si="18"/>
        <v>0</v>
      </c>
      <c r="O155" s="75"/>
      <c r="P155" s="7"/>
      <c r="Q155" s="61"/>
      <c r="R155" s="7"/>
      <c r="S155" s="55"/>
      <c r="T155" s="56">
        <f t="shared" si="14"/>
        <v>0</v>
      </c>
      <c r="U155" s="75"/>
      <c r="V155" s="7"/>
      <c r="W155" s="61"/>
      <c r="X155" s="7"/>
      <c r="Y155" s="55"/>
      <c r="Z155" s="56">
        <f t="shared" si="15"/>
        <v>0</v>
      </c>
      <c r="AA155" s="75"/>
      <c r="AB155" s="7"/>
      <c r="AC155" s="61"/>
      <c r="AD155" s="7"/>
      <c r="AE155" s="55"/>
      <c r="AF155" s="56">
        <f t="shared" si="16"/>
        <v>0</v>
      </c>
    </row>
    <row r="156" spans="2:32" x14ac:dyDescent="0.2">
      <c r="B156" s="54" t="s">
        <v>46</v>
      </c>
      <c r="C156" s="75"/>
      <c r="D156" s="7"/>
      <c r="E156" s="61">
        <f>IF(C129="iv",1000000,0.06)</f>
        <v>0.06</v>
      </c>
      <c r="F156" s="7"/>
      <c r="G156" s="55"/>
      <c r="H156" s="56">
        <f t="shared" si="17"/>
        <v>0</v>
      </c>
      <c r="I156" s="75"/>
      <c r="J156" s="7"/>
      <c r="K156" s="61">
        <f>IF(C129="iv",1000000,0.06)</f>
        <v>0.06</v>
      </c>
      <c r="L156" s="7"/>
      <c r="M156" s="55"/>
      <c r="N156" s="56">
        <f t="shared" si="18"/>
        <v>0</v>
      </c>
      <c r="O156" s="75"/>
      <c r="P156" s="7"/>
      <c r="Q156" s="61">
        <f>IF(C129="iv",1000000,0.06)</f>
        <v>0.06</v>
      </c>
      <c r="R156" s="7"/>
      <c r="S156" s="55"/>
      <c r="T156" s="56">
        <f t="shared" si="14"/>
        <v>0</v>
      </c>
      <c r="U156" s="75"/>
      <c r="V156" s="7"/>
      <c r="W156" s="61">
        <f>IF(C129="iv",1000000,0.06)</f>
        <v>0.06</v>
      </c>
      <c r="X156" s="7"/>
      <c r="Y156" s="55"/>
      <c r="Z156" s="56">
        <f t="shared" si="15"/>
        <v>0</v>
      </c>
      <c r="AA156" s="75"/>
      <c r="AB156" s="7"/>
      <c r="AC156" s="61">
        <f>IF(I129="iv",1000000,0.06)</f>
        <v>0.06</v>
      </c>
      <c r="AD156" s="7"/>
      <c r="AE156" s="55"/>
      <c r="AF156" s="56">
        <f t="shared" si="16"/>
        <v>0</v>
      </c>
    </row>
    <row r="157" spans="2:32" x14ac:dyDescent="0.2">
      <c r="B157" s="54" t="s">
        <v>47</v>
      </c>
      <c r="C157" s="75"/>
      <c r="D157" s="7"/>
      <c r="E157" s="61">
        <f>IF(C129="iv",1,0.03)</f>
        <v>0.03</v>
      </c>
      <c r="F157" s="7"/>
      <c r="G157" s="55"/>
      <c r="H157" s="56">
        <f t="shared" si="17"/>
        <v>0</v>
      </c>
      <c r="I157" s="75"/>
      <c r="J157" s="7"/>
      <c r="K157" s="61">
        <f>IF(C129="iv",1,0.03)</f>
        <v>0.03</v>
      </c>
      <c r="L157" s="7"/>
      <c r="M157" s="55"/>
      <c r="N157" s="56">
        <f t="shared" si="18"/>
        <v>0</v>
      </c>
      <c r="O157" s="75"/>
      <c r="P157" s="7"/>
      <c r="Q157" s="61">
        <f>IF(C129="iv",1,0.03)</f>
        <v>0.03</v>
      </c>
      <c r="R157" s="7"/>
      <c r="S157" s="55"/>
      <c r="T157" s="56">
        <f t="shared" si="14"/>
        <v>0</v>
      </c>
      <c r="U157" s="75"/>
      <c r="V157" s="7"/>
      <c r="W157" s="61">
        <f>IF(C129="iv",1,0.03)</f>
        <v>0.03</v>
      </c>
      <c r="X157" s="7"/>
      <c r="Y157" s="55"/>
      <c r="Z157" s="56">
        <f t="shared" si="15"/>
        <v>0</v>
      </c>
      <c r="AA157" s="75"/>
      <c r="AB157" s="7"/>
      <c r="AC157" s="61">
        <f>IF(I129="iv",1,0.03)</f>
        <v>0.03</v>
      </c>
      <c r="AD157" s="7"/>
      <c r="AE157" s="55"/>
      <c r="AF157" s="56">
        <f t="shared" si="16"/>
        <v>0</v>
      </c>
    </row>
    <row r="158" spans="2:32" x14ac:dyDescent="0.2">
      <c r="B158" s="54" t="s">
        <v>48</v>
      </c>
      <c r="C158" s="75"/>
      <c r="D158" s="7"/>
      <c r="E158" s="61"/>
      <c r="F158" s="7"/>
      <c r="G158" s="55"/>
      <c r="H158" s="56">
        <f t="shared" si="17"/>
        <v>0</v>
      </c>
      <c r="I158" s="75"/>
      <c r="J158" s="7"/>
      <c r="K158" s="61"/>
      <c r="L158" s="7"/>
      <c r="M158" s="55"/>
      <c r="N158" s="56">
        <f t="shared" si="18"/>
        <v>0</v>
      </c>
      <c r="O158" s="75"/>
      <c r="P158" s="7"/>
      <c r="Q158" s="61"/>
      <c r="R158" s="7"/>
      <c r="S158" s="55"/>
      <c r="T158" s="56">
        <f t="shared" si="14"/>
        <v>0</v>
      </c>
      <c r="U158" s="75"/>
      <c r="V158" s="7"/>
      <c r="W158" s="61"/>
      <c r="X158" s="7"/>
      <c r="Y158" s="55"/>
      <c r="Z158" s="56">
        <f t="shared" si="15"/>
        <v>0</v>
      </c>
      <c r="AA158" s="75"/>
      <c r="AB158" s="7"/>
      <c r="AC158" s="61"/>
      <c r="AD158" s="7"/>
      <c r="AE158" s="55"/>
      <c r="AF158" s="56">
        <f t="shared" si="16"/>
        <v>0</v>
      </c>
    </row>
    <row r="159" spans="2:32" ht="13.5" thickBot="1" x14ac:dyDescent="0.25">
      <c r="B159" s="76" t="s">
        <v>49</v>
      </c>
      <c r="C159" s="77"/>
      <c r="D159" s="78"/>
      <c r="E159" s="79"/>
      <c r="F159" s="78"/>
      <c r="G159" s="80"/>
      <c r="H159" s="81">
        <f t="shared" si="17"/>
        <v>0</v>
      </c>
      <c r="I159" s="77"/>
      <c r="J159" s="78"/>
      <c r="K159" s="79"/>
      <c r="L159" s="78"/>
      <c r="M159" s="80"/>
      <c r="N159" s="81">
        <f t="shared" si="18"/>
        <v>0</v>
      </c>
      <c r="O159" s="77"/>
      <c r="P159" s="78"/>
      <c r="Q159" s="79"/>
      <c r="R159" s="78"/>
      <c r="S159" s="80"/>
      <c r="T159" s="81">
        <f t="shared" si="14"/>
        <v>0</v>
      </c>
      <c r="U159" s="77"/>
      <c r="V159" s="78"/>
      <c r="W159" s="79"/>
      <c r="X159" s="78"/>
      <c r="Y159" s="80"/>
      <c r="Z159" s="81">
        <f t="shared" si="15"/>
        <v>0</v>
      </c>
      <c r="AA159" s="77"/>
      <c r="AB159" s="78"/>
      <c r="AC159" s="79"/>
      <c r="AD159" s="78"/>
      <c r="AE159" s="80"/>
      <c r="AF159" s="81">
        <f t="shared" si="16"/>
        <v>0</v>
      </c>
    </row>
    <row r="160" spans="2:32" ht="15.75" x14ac:dyDescent="0.3">
      <c r="B160" s="40"/>
      <c r="C160" s="40"/>
      <c r="D160" s="40"/>
      <c r="E160" s="40"/>
      <c r="F160" s="40"/>
      <c r="G160" s="102" t="s">
        <v>56</v>
      </c>
      <c r="H160" s="53">
        <f>AVERAGE(H132:H159)</f>
        <v>0.10476309523809522</v>
      </c>
      <c r="I160" s="40"/>
      <c r="J160" s="40"/>
      <c r="K160" s="40"/>
      <c r="L160" s="40"/>
      <c r="M160" s="102" t="s">
        <v>56</v>
      </c>
      <c r="N160" s="53">
        <f>AVERAGE(N132:N159)</f>
        <v>0.23577828098374923</v>
      </c>
      <c r="O160" s="40"/>
      <c r="P160" s="40"/>
      <c r="Q160" s="40"/>
      <c r="R160" s="40"/>
      <c r="S160" s="102" t="s">
        <v>56</v>
      </c>
      <c r="T160" s="53">
        <f>AVERAGE(T132:T159)</f>
        <v>0</v>
      </c>
      <c r="U160" s="40"/>
      <c r="V160" s="40"/>
      <c r="W160" s="40"/>
      <c r="X160" s="40"/>
      <c r="Y160" s="102" t="s">
        <v>56</v>
      </c>
      <c r="Z160" s="53">
        <f>AVERAGE(Z132:Z159)</f>
        <v>0</v>
      </c>
      <c r="AA160" s="40"/>
      <c r="AB160" s="40"/>
      <c r="AC160" s="40"/>
      <c r="AD160" s="40"/>
      <c r="AE160" s="102" t="s">
        <v>56</v>
      </c>
      <c r="AF160" s="53">
        <f>AVERAGE(AF132:AF159)</f>
        <v>0</v>
      </c>
    </row>
    <row r="161" spans="2:32" ht="15.75" x14ac:dyDescent="0.3">
      <c r="B161" s="40"/>
      <c r="C161" s="40"/>
      <c r="D161" s="40"/>
      <c r="E161" s="40"/>
      <c r="F161" s="40"/>
      <c r="G161" s="84" t="s">
        <v>57</v>
      </c>
      <c r="H161" s="56">
        <f>MAX(H132:H159)</f>
        <v>0.95</v>
      </c>
      <c r="I161" s="40"/>
      <c r="J161" s="40"/>
      <c r="K161" s="40"/>
      <c r="L161" s="40"/>
      <c r="M161" s="84" t="s">
        <v>57</v>
      </c>
      <c r="N161" s="56">
        <f>MAX(N132:N159)</f>
        <v>3.8701563386385942</v>
      </c>
      <c r="O161" s="40"/>
      <c r="P161" s="40"/>
      <c r="Q161" s="40"/>
      <c r="R161" s="40"/>
      <c r="S161" s="84" t="s">
        <v>57</v>
      </c>
      <c r="T161" s="56">
        <f>MAX(T132:T159)</f>
        <v>0</v>
      </c>
      <c r="U161" s="40"/>
      <c r="V161" s="40"/>
      <c r="W161" s="40"/>
      <c r="X161" s="40"/>
      <c r="Y161" s="84" t="s">
        <v>57</v>
      </c>
      <c r="Z161" s="56">
        <f>MAX(Z132:Z159)</f>
        <v>0</v>
      </c>
      <c r="AA161" s="40"/>
      <c r="AB161" s="40"/>
      <c r="AC161" s="40"/>
      <c r="AD161" s="40"/>
      <c r="AE161" s="84" t="s">
        <v>57</v>
      </c>
      <c r="AF161" s="56">
        <f>MAX(AF132:AF159)</f>
        <v>0</v>
      </c>
    </row>
    <row r="162" spans="2:32" ht="16.5" thickBot="1" x14ac:dyDescent="0.35">
      <c r="B162" s="40"/>
      <c r="C162" s="40"/>
      <c r="D162" s="40"/>
      <c r="E162" s="40"/>
      <c r="F162" s="40"/>
      <c r="G162" s="85" t="s">
        <v>58</v>
      </c>
      <c r="H162" s="86">
        <f>(((H160^2)+(H161^2))/2)^0.5</f>
        <v>0.6758236848926894</v>
      </c>
      <c r="I162" s="40"/>
      <c r="J162" s="40"/>
      <c r="K162" s="40"/>
      <c r="L162" s="40"/>
      <c r="M162" s="85" t="s">
        <v>58</v>
      </c>
      <c r="N162" s="86">
        <f>(((N160^2)+(N161^2))/2)^0.5</f>
        <v>2.7416875718513354</v>
      </c>
      <c r="O162" s="40"/>
      <c r="P162" s="40"/>
      <c r="Q162" s="40"/>
      <c r="R162" s="40"/>
      <c r="S162" s="85" t="s">
        <v>58</v>
      </c>
      <c r="T162" s="86">
        <f>(((T160^2)+(T161^2))/2)^0.5</f>
        <v>0</v>
      </c>
      <c r="U162" s="40"/>
      <c r="V162" s="40"/>
      <c r="W162" s="40"/>
      <c r="X162" s="40"/>
      <c r="Y162" s="85" t="s">
        <v>58</v>
      </c>
      <c r="Z162" s="86">
        <f>(((Z160^2)+(Z161^2))/2)^0.5</f>
        <v>0</v>
      </c>
      <c r="AA162" s="40"/>
      <c r="AB162" s="40"/>
      <c r="AC162" s="40"/>
      <c r="AD162" s="40"/>
      <c r="AE162" s="85" t="s">
        <v>58</v>
      </c>
      <c r="AF162" s="86">
        <f>(((AF160^2)+(AF161^2))/2)^0.5</f>
        <v>0</v>
      </c>
    </row>
    <row r="163" spans="2:32" x14ac:dyDescent="0.2">
      <c r="B163" s="40"/>
      <c r="C163" s="40"/>
      <c r="D163" s="40"/>
      <c r="E163" s="40"/>
      <c r="F163" s="40"/>
      <c r="G163" s="40"/>
    </row>
    <row r="164" spans="2:32" x14ac:dyDescent="0.2">
      <c r="B164" s="40"/>
      <c r="C164" s="40"/>
      <c r="D164" s="40"/>
      <c r="E164" s="40"/>
      <c r="F164" s="40"/>
      <c r="G164" s="40"/>
    </row>
    <row r="165" spans="2:32" ht="15.75" x14ac:dyDescent="0.25">
      <c r="B165" s="39" t="s">
        <v>80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</row>
    <row r="166" spans="2:32" x14ac:dyDescent="0.2">
      <c r="B166" s="41" t="s">
        <v>59</v>
      </c>
      <c r="C166" s="42" t="s">
        <v>7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</row>
    <row r="167" spans="2:32" ht="13.5" thickBot="1" x14ac:dyDescent="0.25">
      <c r="B167" s="41" t="s">
        <v>60</v>
      </c>
      <c r="C167" s="72" t="str">
        <f>C56</f>
        <v>September</v>
      </c>
      <c r="D167" s="40"/>
      <c r="E167" s="40"/>
      <c r="F167" s="40"/>
      <c r="G167" s="40"/>
      <c r="H167" s="40"/>
      <c r="I167" s="99" t="s">
        <v>3</v>
      </c>
      <c r="J167" s="40"/>
      <c r="K167" s="40"/>
      <c r="L167" s="40"/>
      <c r="M167" s="40"/>
      <c r="N167" s="40"/>
      <c r="O167" s="72"/>
      <c r="P167" s="40"/>
      <c r="Q167" s="40"/>
      <c r="R167" s="40"/>
      <c r="S167" s="40"/>
      <c r="T167" s="40"/>
      <c r="U167" s="72"/>
      <c r="V167" s="40"/>
      <c r="W167" s="40"/>
      <c r="X167" s="40"/>
      <c r="Y167" s="40"/>
      <c r="Z167" s="40"/>
      <c r="AA167" s="72"/>
      <c r="AB167" s="40"/>
      <c r="AC167" s="40"/>
      <c r="AD167" s="40"/>
      <c r="AE167" s="40"/>
      <c r="AF167" s="40"/>
    </row>
    <row r="168" spans="2:32" ht="16.5" thickBot="1" x14ac:dyDescent="0.35">
      <c r="B168" s="44" t="s">
        <v>9</v>
      </c>
      <c r="C168" s="68" t="s">
        <v>51</v>
      </c>
      <c r="D168" s="138" t="s">
        <v>52</v>
      </c>
      <c r="E168" s="138"/>
      <c r="F168" s="138"/>
      <c r="G168" s="46" t="s">
        <v>53</v>
      </c>
      <c r="H168" s="47" t="s">
        <v>54</v>
      </c>
      <c r="I168" s="68" t="s">
        <v>51</v>
      </c>
      <c r="J168" s="138" t="s">
        <v>52</v>
      </c>
      <c r="K168" s="138"/>
      <c r="L168" s="138"/>
      <c r="M168" s="46" t="s">
        <v>53</v>
      </c>
      <c r="N168" s="47" t="s">
        <v>54</v>
      </c>
      <c r="O168" s="68" t="s">
        <v>51</v>
      </c>
      <c r="P168" s="138" t="s">
        <v>52</v>
      </c>
      <c r="Q168" s="138"/>
      <c r="R168" s="138"/>
      <c r="S168" s="46" t="s">
        <v>53</v>
      </c>
      <c r="T168" s="47" t="s">
        <v>54</v>
      </c>
      <c r="U168" s="68" t="s">
        <v>51</v>
      </c>
      <c r="V168" s="138" t="s">
        <v>52</v>
      </c>
      <c r="W168" s="138"/>
      <c r="X168" s="138"/>
      <c r="Y168" s="46" t="s">
        <v>53</v>
      </c>
      <c r="Z168" s="47" t="s">
        <v>54</v>
      </c>
      <c r="AA168" s="68"/>
      <c r="AB168" s="138" t="s">
        <v>52</v>
      </c>
      <c r="AC168" s="138"/>
      <c r="AD168" s="138"/>
      <c r="AE168" s="46" t="s">
        <v>53</v>
      </c>
      <c r="AF168" s="47" t="s">
        <v>54</v>
      </c>
    </row>
    <row r="169" spans="2:32" ht="15.75" x14ac:dyDescent="0.2">
      <c r="B169" s="48" t="s">
        <v>14</v>
      </c>
      <c r="C169" s="49">
        <v>7.59</v>
      </c>
      <c r="D169" s="50">
        <f>IF(C166="iv",5,6)</f>
        <v>6</v>
      </c>
      <c r="E169" s="110" t="s">
        <v>55</v>
      </c>
      <c r="F169" s="51">
        <v>9</v>
      </c>
      <c r="G169" s="52">
        <f>IF($C$24="tidak",NA(),IF(C169="",NA(),IF(C169&gt;(D169+F169)/2,(C169-(D169+F169)/2)/(F169-(D169+F169)/2),(C169-(D169+F169)/2)/(D169-(D169+F169)/2))))</f>
        <v>5.9999999999999908E-2</v>
      </c>
      <c r="H169" s="53">
        <f>IF(ISERROR(G169),"",IF(G169&gt;1,1+5*LOG(G169),G169))</f>
        <v>5.9999999999999908E-2</v>
      </c>
      <c r="I169" s="49">
        <v>7.24</v>
      </c>
      <c r="J169" s="50">
        <f>IF(C166="iv",5,6)</f>
        <v>6</v>
      </c>
      <c r="K169" s="110" t="s">
        <v>55</v>
      </c>
      <c r="L169" s="51">
        <v>9</v>
      </c>
      <c r="M169" s="52">
        <f>IF($C$24="tidak",NA(),IF(I169="",NA(),IF(I169&gt;(J169+L169)/2,(I169-(J169+L169)/2)/(L169-(J169+L169)/2),(I169-(J169+L169)/2)/(J169-(J169+L169)/2))))</f>
        <v>0.1733333333333332</v>
      </c>
      <c r="N169" s="53">
        <f>IF(ISERROR(M169),"",IF(M169&gt;1,1+5*LOG(M169),M169))</f>
        <v>0.1733333333333332</v>
      </c>
      <c r="O169" s="49"/>
      <c r="P169" s="50">
        <f>IF(C166="iv",5,6)</f>
        <v>6</v>
      </c>
      <c r="Q169" s="110" t="s">
        <v>55</v>
      </c>
      <c r="R169" s="51">
        <v>9</v>
      </c>
      <c r="S169" s="52"/>
      <c r="T169" s="53">
        <f t="shared" ref="T169:T196" si="19">IF(ISERROR(S169),"",IF(S169&gt;1,1+5*LOG(S169),S169))</f>
        <v>0</v>
      </c>
      <c r="U169" s="105"/>
      <c r="V169" s="50">
        <f>IF(C166="iv",5,6)</f>
        <v>6</v>
      </c>
      <c r="W169" s="110" t="s">
        <v>55</v>
      </c>
      <c r="X169" s="51">
        <v>9</v>
      </c>
      <c r="Y169" s="52"/>
      <c r="Z169" s="53">
        <f t="shared" ref="Z169:Z196" si="20">IF(ISERROR(Y169),"",IF(Y169&gt;1,1+5*LOG(Y169),Y169))</f>
        <v>0</v>
      </c>
      <c r="AA169" s="105"/>
      <c r="AB169" s="50">
        <f>IF(I166="iv",5,6)</f>
        <v>6</v>
      </c>
      <c r="AC169" s="110" t="s">
        <v>55</v>
      </c>
      <c r="AD169" s="51">
        <v>9</v>
      </c>
      <c r="AE169" s="52"/>
      <c r="AF169" s="53">
        <f t="shared" ref="AF169:AF196" si="21">IF(ISERROR(AE169),"",IF(AE169&gt;1,1+5*LOG(AE169),AE169))</f>
        <v>0</v>
      </c>
    </row>
    <row r="170" spans="2:32" ht="15.75" x14ac:dyDescent="0.2">
      <c r="B170" s="54" t="s">
        <v>17</v>
      </c>
      <c r="C170" s="49"/>
      <c r="D170" s="7"/>
      <c r="E170" s="7"/>
      <c r="F170" s="7"/>
      <c r="G170" s="55"/>
      <c r="H170" s="56">
        <f t="shared" ref="H170:H196" si="22">IF(ISERROR(G170),"",IF(G170&gt;1,1+5*LOG(G170),G170))</f>
        <v>0</v>
      </c>
      <c r="I170" s="49"/>
      <c r="J170" s="7"/>
      <c r="K170" s="7"/>
      <c r="L170" s="7"/>
      <c r="M170" s="55"/>
      <c r="N170" s="56">
        <f t="shared" ref="N170:N196" si="23">IF(ISERROR(M170),"",IF(M170&gt;1,1+5*LOG(M170),M170))</f>
        <v>0</v>
      </c>
      <c r="O170" s="49"/>
      <c r="P170" s="7"/>
      <c r="Q170" s="7"/>
      <c r="R170" s="7"/>
      <c r="S170" s="55"/>
      <c r="T170" s="56">
        <f t="shared" si="19"/>
        <v>0</v>
      </c>
      <c r="U170" s="105"/>
      <c r="V170" s="7"/>
      <c r="W170" s="7"/>
      <c r="X170" s="7"/>
      <c r="Y170" s="55"/>
      <c r="Z170" s="56">
        <f t="shared" si="20"/>
        <v>0</v>
      </c>
      <c r="AA170" s="105"/>
      <c r="AB170" s="7"/>
      <c r="AC170" s="7"/>
      <c r="AD170" s="7"/>
      <c r="AE170" s="55"/>
      <c r="AF170" s="56">
        <f t="shared" si="21"/>
        <v>0</v>
      </c>
    </row>
    <row r="171" spans="2:32" ht="15.75" x14ac:dyDescent="0.2">
      <c r="B171" s="54" t="s">
        <v>20</v>
      </c>
      <c r="C171" s="49"/>
      <c r="D171" s="7"/>
      <c r="E171" s="7"/>
      <c r="F171" s="7"/>
      <c r="G171" s="55"/>
      <c r="H171" s="56">
        <f t="shared" si="22"/>
        <v>0</v>
      </c>
      <c r="I171" s="49"/>
      <c r="J171" s="7"/>
      <c r="K171" s="7"/>
      <c r="L171" s="7"/>
      <c r="M171" s="55"/>
      <c r="N171" s="56">
        <f t="shared" si="23"/>
        <v>0</v>
      </c>
      <c r="O171" s="49"/>
      <c r="P171" s="7"/>
      <c r="Q171" s="7"/>
      <c r="R171" s="7"/>
      <c r="S171" s="55"/>
      <c r="T171" s="56">
        <f t="shared" si="19"/>
        <v>0</v>
      </c>
      <c r="U171" s="105"/>
      <c r="V171" s="7"/>
      <c r="W171" s="7"/>
      <c r="X171" s="7"/>
      <c r="Y171" s="55"/>
      <c r="Z171" s="56">
        <f t="shared" si="20"/>
        <v>0</v>
      </c>
      <c r="AA171" s="105"/>
      <c r="AB171" s="7"/>
      <c r="AC171" s="7"/>
      <c r="AD171" s="7"/>
      <c r="AE171" s="55"/>
      <c r="AF171" s="56">
        <f t="shared" si="21"/>
        <v>0</v>
      </c>
    </row>
    <row r="172" spans="2:32" ht="15.75" x14ac:dyDescent="0.2">
      <c r="B172" s="54" t="s">
        <v>22</v>
      </c>
      <c r="C172" s="49"/>
      <c r="D172" s="7"/>
      <c r="E172" s="7"/>
      <c r="F172" s="7"/>
      <c r="G172" s="55"/>
      <c r="H172" s="56">
        <f t="shared" si="22"/>
        <v>0</v>
      </c>
      <c r="I172" s="49"/>
      <c r="J172" s="7"/>
      <c r="K172" s="7"/>
      <c r="L172" s="7"/>
      <c r="M172" s="55"/>
      <c r="N172" s="56">
        <f t="shared" si="23"/>
        <v>0</v>
      </c>
      <c r="O172" s="49"/>
      <c r="P172" s="7"/>
      <c r="Q172" s="7"/>
      <c r="R172" s="7"/>
      <c r="S172" s="55"/>
      <c r="T172" s="56">
        <f t="shared" si="19"/>
        <v>0</v>
      </c>
      <c r="U172" s="105"/>
      <c r="V172" s="7"/>
      <c r="W172" s="7"/>
      <c r="X172" s="7"/>
      <c r="Y172" s="55"/>
      <c r="Z172" s="56">
        <f t="shared" si="20"/>
        <v>0</v>
      </c>
      <c r="AA172" s="105"/>
      <c r="AB172" s="7"/>
      <c r="AC172" s="7"/>
      <c r="AD172" s="7"/>
      <c r="AE172" s="55"/>
      <c r="AF172" s="56">
        <f t="shared" si="21"/>
        <v>0</v>
      </c>
    </row>
    <row r="173" spans="2:32" ht="15.75" x14ac:dyDescent="0.2">
      <c r="B173" s="54" t="s">
        <v>24</v>
      </c>
      <c r="C173" s="49"/>
      <c r="D173" s="7"/>
      <c r="E173" s="7"/>
      <c r="F173" s="7"/>
      <c r="G173" s="55"/>
      <c r="H173" s="56">
        <f t="shared" si="22"/>
        <v>0</v>
      </c>
      <c r="I173" s="49"/>
      <c r="J173" s="7"/>
      <c r="K173" s="7"/>
      <c r="L173" s="7"/>
      <c r="M173" s="55"/>
      <c r="N173" s="56">
        <f t="shared" si="23"/>
        <v>0</v>
      </c>
      <c r="O173" s="49"/>
      <c r="P173" s="7"/>
      <c r="Q173" s="7"/>
      <c r="R173" s="7"/>
      <c r="S173" s="55"/>
      <c r="T173" s="56">
        <f t="shared" si="19"/>
        <v>0</v>
      </c>
      <c r="U173" s="105"/>
      <c r="V173" s="7"/>
      <c r="W173" s="7"/>
      <c r="X173" s="7"/>
      <c r="Y173" s="55"/>
      <c r="Z173" s="56">
        <f t="shared" si="20"/>
        <v>0</v>
      </c>
      <c r="AA173" s="105"/>
      <c r="AB173" s="7"/>
      <c r="AC173" s="7"/>
      <c r="AD173" s="7"/>
      <c r="AE173" s="55"/>
      <c r="AF173" s="56">
        <f t="shared" si="21"/>
        <v>0</v>
      </c>
    </row>
    <row r="174" spans="2:32" ht="15.75" x14ac:dyDescent="0.2">
      <c r="B174" s="58" t="s">
        <v>25</v>
      </c>
      <c r="C174" s="60">
        <v>5.86</v>
      </c>
      <c r="D174" s="7"/>
      <c r="E174" s="59">
        <f>IF(C166="i",6,IF(C166="ii",4,IF(C166="iii",3,0)))</f>
        <v>4</v>
      </c>
      <c r="F174" s="7"/>
      <c r="G174" s="55">
        <f>IF($C$29="tidak",NA(),IF(C174="",NA(),IF(ISERROR(((7-C174)/(7-E174))/E174),NA(),((7-C174)/(7-E174))/E174)))</f>
        <v>9.4999999999999973E-2</v>
      </c>
      <c r="H174" s="56">
        <f t="shared" si="22"/>
        <v>9.4999999999999973E-2</v>
      </c>
      <c r="I174" s="49">
        <v>11.16</v>
      </c>
      <c r="J174" s="7"/>
      <c r="K174" s="59">
        <f>IF(C166="i",6,IF(C166="ii",4,IF(C166="iii",3,0)))</f>
        <v>4</v>
      </c>
      <c r="L174" s="7"/>
      <c r="M174" s="55">
        <f>IF($C$29="tidak",NA(),IF(I174="",NA(),IF(ISERROR(((7-I174)/(7-K174))/K174),NA(),((7-I174)/(7-K174))/K174)))</f>
        <v>-0.34666666666666668</v>
      </c>
      <c r="N174" s="56">
        <f t="shared" si="23"/>
        <v>-0.34666666666666668</v>
      </c>
      <c r="O174" s="49"/>
      <c r="P174" s="7"/>
      <c r="Q174" s="59">
        <f>IF(C166="i",6,IF(C166="ii",4,IF(C166="iii",3,0)))</f>
        <v>4</v>
      </c>
      <c r="R174" s="7"/>
      <c r="S174" s="55"/>
      <c r="T174" s="56">
        <f t="shared" si="19"/>
        <v>0</v>
      </c>
      <c r="U174" s="105"/>
      <c r="V174" s="7"/>
      <c r="W174" s="59">
        <f>IF(C166="i",6,IF(C166="ii",4,IF(C166="iii",3,0)))</f>
        <v>4</v>
      </c>
      <c r="X174" s="7"/>
      <c r="Y174" s="55"/>
      <c r="Z174" s="56">
        <f t="shared" si="20"/>
        <v>0</v>
      </c>
      <c r="AA174" s="105"/>
      <c r="AB174" s="7"/>
      <c r="AC174" s="59">
        <f>IF(I166="i",6,IF(I166="ii",4,IF(I166="iii",3,0)))</f>
        <v>0</v>
      </c>
      <c r="AD174" s="7"/>
      <c r="AE174" s="55"/>
      <c r="AF174" s="56">
        <f t="shared" si="21"/>
        <v>0</v>
      </c>
    </row>
    <row r="175" spans="2:32" ht="15.75" x14ac:dyDescent="0.2">
      <c r="B175" s="54" t="s">
        <v>26</v>
      </c>
      <c r="C175" s="49"/>
      <c r="D175" s="7"/>
      <c r="E175" s="61"/>
      <c r="F175" s="7"/>
      <c r="G175" s="55"/>
      <c r="H175" s="56">
        <f t="shared" si="22"/>
        <v>0</v>
      </c>
      <c r="I175" s="49"/>
      <c r="J175" s="7"/>
      <c r="K175" s="61"/>
      <c r="L175" s="7"/>
      <c r="M175" s="55"/>
      <c r="N175" s="56">
        <f t="shared" si="23"/>
        <v>0</v>
      </c>
      <c r="O175" s="49"/>
      <c r="P175" s="7"/>
      <c r="Q175" s="61"/>
      <c r="R175" s="7"/>
      <c r="S175" s="55"/>
      <c r="T175" s="56">
        <f t="shared" si="19"/>
        <v>0</v>
      </c>
      <c r="U175" s="105"/>
      <c r="V175" s="7"/>
      <c r="W175" s="61"/>
      <c r="X175" s="7"/>
      <c r="Y175" s="55"/>
      <c r="Z175" s="56">
        <f t="shared" si="20"/>
        <v>0</v>
      </c>
      <c r="AA175" s="105"/>
      <c r="AB175" s="7"/>
      <c r="AC175" s="61"/>
      <c r="AD175" s="7"/>
      <c r="AE175" s="55"/>
      <c r="AF175" s="56">
        <f t="shared" si="21"/>
        <v>0</v>
      </c>
    </row>
    <row r="176" spans="2:32" ht="15.75" x14ac:dyDescent="0.2">
      <c r="B176" s="58" t="s">
        <v>27</v>
      </c>
      <c r="C176" s="87">
        <v>8.06</v>
      </c>
      <c r="D176" s="7"/>
      <c r="E176" s="61">
        <f>IF(C166="i",50,IF(C166="ii",50,IF(C166="iii",400,400)))</f>
        <v>50</v>
      </c>
      <c r="F176" s="7"/>
      <c r="G176" s="55">
        <f>IF($C$31="tidak",NA(),IF(C176="",NA(),IF(ISERROR(C176/E176),NA(),C176/E176)))</f>
        <v>0.16120000000000001</v>
      </c>
      <c r="H176" s="56">
        <f t="shared" si="22"/>
        <v>0.16120000000000001</v>
      </c>
      <c r="I176" s="96">
        <v>43.8</v>
      </c>
      <c r="J176" s="7"/>
      <c r="K176" s="61">
        <f>IF(C166="i",50,IF(C166="ii",50,IF(C166="iii",400,400)))</f>
        <v>50</v>
      </c>
      <c r="L176" s="7"/>
      <c r="M176" s="55">
        <f>IF($C$31="tidak",NA(),IF(I176="",NA(),IF(ISERROR(I176/K176),NA(),I176/K176)))</f>
        <v>0.87599999999999989</v>
      </c>
      <c r="N176" s="56">
        <f t="shared" si="23"/>
        <v>0.87599999999999989</v>
      </c>
      <c r="O176" s="87"/>
      <c r="P176" s="7"/>
      <c r="Q176" s="61">
        <f>IF(C166="i",50,IF(C166="ii",50,IF(C166="iii",400,400)))</f>
        <v>50</v>
      </c>
      <c r="R176" s="7"/>
      <c r="S176" s="55"/>
      <c r="T176" s="56">
        <f t="shared" si="19"/>
        <v>0</v>
      </c>
      <c r="U176" s="105"/>
      <c r="V176" s="7"/>
      <c r="W176" s="61">
        <f>IF(C166="i",50,IF(C166="ii",50,IF(C166="iii",400,400)))</f>
        <v>50</v>
      </c>
      <c r="X176" s="7"/>
      <c r="Y176" s="55"/>
      <c r="Z176" s="56">
        <f t="shared" si="20"/>
        <v>0</v>
      </c>
      <c r="AA176" s="105"/>
      <c r="AB176" s="7"/>
      <c r="AC176" s="61">
        <f>IF(I166="i",50,IF(I166="ii",50,IF(I166="iii",400,400)))</f>
        <v>400</v>
      </c>
      <c r="AD176" s="7"/>
      <c r="AE176" s="55"/>
      <c r="AF176" s="56">
        <f t="shared" si="21"/>
        <v>0</v>
      </c>
    </row>
    <row r="177" spans="2:32" ht="15.75" x14ac:dyDescent="0.2">
      <c r="B177" s="58" t="s">
        <v>29</v>
      </c>
      <c r="C177" s="49">
        <v>33.5</v>
      </c>
      <c r="D177" s="7"/>
      <c r="E177" s="61">
        <f>IF(C166="i",100,IF(C166="ii",1000,IF(C166="iii",2000,2000)))</f>
        <v>1000</v>
      </c>
      <c r="F177" s="7"/>
      <c r="G177" s="88">
        <f>IF($C$32="tidak",NA(),IF(C177="",NA(),IF(ISERROR(C177/E177),NA(),C177/E177)))</f>
        <v>3.3500000000000002E-2</v>
      </c>
      <c r="H177" s="56">
        <f t="shared" si="22"/>
        <v>3.3500000000000002E-2</v>
      </c>
      <c r="I177" s="100">
        <v>27</v>
      </c>
      <c r="J177" s="7"/>
      <c r="K177" s="61">
        <f>IF(C166="i",100,IF(C166="ii",1000,IF(C166="iii",2000,2000)))</f>
        <v>1000</v>
      </c>
      <c r="L177" s="7"/>
      <c r="M177" s="88">
        <f>IF($C$32="tidak",NA(),IF(I177="",NA(),IF(ISERROR(I177/K177),NA(),I177/K177)))</f>
        <v>2.7E-2</v>
      </c>
      <c r="N177" s="56">
        <f t="shared" si="23"/>
        <v>2.7E-2</v>
      </c>
      <c r="O177" s="49"/>
      <c r="P177" s="7"/>
      <c r="Q177" s="61">
        <f>IF(C166="i",100,IF(C166="ii",1000,IF(C166="iii",2000,2000)))</f>
        <v>1000</v>
      </c>
      <c r="R177" s="7"/>
      <c r="S177" s="88"/>
      <c r="T177" s="56">
        <f t="shared" si="19"/>
        <v>0</v>
      </c>
      <c r="U177" s="105"/>
      <c r="V177" s="7"/>
      <c r="W177" s="61">
        <f>IF(C166="i",100,IF(C166="ii",1000,IF(C166="iii",2000,2000)))</f>
        <v>1000</v>
      </c>
      <c r="X177" s="7"/>
      <c r="Y177" s="88"/>
      <c r="Z177" s="56">
        <f t="shared" si="20"/>
        <v>0</v>
      </c>
      <c r="AA177" s="105"/>
      <c r="AB177" s="7"/>
      <c r="AC177" s="61">
        <f>IF(I166="i",100,IF(I166="ii",1000,IF(I166="iii",2000,2000)))</f>
        <v>2000</v>
      </c>
      <c r="AD177" s="7"/>
      <c r="AE177" s="88"/>
      <c r="AF177" s="56">
        <f t="shared" si="21"/>
        <v>0</v>
      </c>
    </row>
    <row r="178" spans="2:32" ht="15.75" x14ac:dyDescent="0.2">
      <c r="B178" s="74" t="s">
        <v>30</v>
      </c>
      <c r="C178" s="49"/>
      <c r="D178" s="7"/>
      <c r="E178" s="61">
        <f>IF(C166="i",1000,IF(C166="ii",5000,IF(C166="iii",10000,10000)))</f>
        <v>5000</v>
      </c>
      <c r="F178" s="7"/>
      <c r="G178" s="88"/>
      <c r="H178" s="56">
        <f t="shared" si="22"/>
        <v>0</v>
      </c>
      <c r="I178" s="100"/>
      <c r="J178" s="7"/>
      <c r="K178" s="61">
        <f>IF(C166="i",1000,IF(C166="ii",5000,IF(C166="iii",10000,10000)))</f>
        <v>5000</v>
      </c>
      <c r="L178" s="7"/>
      <c r="M178" s="88"/>
      <c r="N178" s="56">
        <f t="shared" si="23"/>
        <v>0</v>
      </c>
      <c r="O178" s="49"/>
      <c r="P178" s="7"/>
      <c r="Q178" s="61">
        <f>IF(C166="i",1000,IF(C166="ii",5000,IF(C166="iii",10000,10000)))</f>
        <v>5000</v>
      </c>
      <c r="R178" s="7"/>
      <c r="S178" s="88"/>
      <c r="T178" s="56">
        <f t="shared" si="19"/>
        <v>0</v>
      </c>
      <c r="U178" s="106"/>
      <c r="V178" s="7"/>
      <c r="W178" s="61">
        <f>IF(C166="i",1000,IF(C166="ii",5000,IF(C166="iii",10000,10000)))</f>
        <v>5000</v>
      </c>
      <c r="X178" s="7"/>
      <c r="Y178" s="88"/>
      <c r="Z178" s="56">
        <f t="shared" si="20"/>
        <v>0</v>
      </c>
      <c r="AA178" s="106"/>
      <c r="AB178" s="7"/>
      <c r="AC178" s="61">
        <f>IF(I166="i",1000,IF(I166="ii",5000,IF(I166="iii",10000,10000)))</f>
        <v>10000</v>
      </c>
      <c r="AD178" s="7"/>
      <c r="AE178" s="88"/>
      <c r="AF178" s="56">
        <f t="shared" si="21"/>
        <v>0</v>
      </c>
    </row>
    <row r="179" spans="2:32" ht="15.75" x14ac:dyDescent="0.2">
      <c r="B179" s="58" t="s">
        <v>31</v>
      </c>
      <c r="C179" s="49">
        <v>1.3</v>
      </c>
      <c r="D179" s="7"/>
      <c r="E179" s="61">
        <f>IF(C166="i",2,IF(C166="ii",3,IF(C166="iii",6,12)))</f>
        <v>3</v>
      </c>
      <c r="F179" s="7"/>
      <c r="G179" s="55">
        <f>IF($C$34="tidak",NA(),IF(C179="",NA(),IF(ISERROR(C179/E179),NA(),C179/E179)))</f>
        <v>0.43333333333333335</v>
      </c>
      <c r="H179" s="56">
        <f t="shared" si="22"/>
        <v>0.43333333333333335</v>
      </c>
      <c r="I179" s="100">
        <v>1.79</v>
      </c>
      <c r="J179" s="7"/>
      <c r="K179" s="61">
        <f>IF(C166="i",2,IF(C166="ii",3,IF(C166="iii",6,12)))</f>
        <v>3</v>
      </c>
      <c r="L179" s="7"/>
      <c r="M179" s="55">
        <f>IF($C$34="tidak",NA(),IF(I179="",NA(),IF(ISERROR(I179/K179),NA(),I179/K179)))</f>
        <v>0.59666666666666668</v>
      </c>
      <c r="N179" s="56">
        <f t="shared" si="23"/>
        <v>0.59666666666666668</v>
      </c>
      <c r="O179" s="49"/>
      <c r="P179" s="7"/>
      <c r="Q179" s="61">
        <f>IF(C166="i",2,IF(C166="ii",3,IF(C166="iii",6,12)))</f>
        <v>3</v>
      </c>
      <c r="R179" s="7"/>
      <c r="S179" s="55"/>
      <c r="T179" s="56">
        <f t="shared" si="19"/>
        <v>0</v>
      </c>
      <c r="U179" s="105"/>
      <c r="V179" s="7"/>
      <c r="W179" s="61">
        <f>IF(C166="i",2,IF(C166="ii",3,IF(C166="iii",6,12)))</f>
        <v>3</v>
      </c>
      <c r="X179" s="7"/>
      <c r="Y179" s="55"/>
      <c r="Z179" s="56">
        <f t="shared" si="20"/>
        <v>0</v>
      </c>
      <c r="AA179" s="105"/>
      <c r="AB179" s="7"/>
      <c r="AC179" s="61">
        <f>IF(I166="i",2,IF(I166="ii",3,IF(I166="iii",6,12)))</f>
        <v>12</v>
      </c>
      <c r="AD179" s="7"/>
      <c r="AE179" s="55"/>
      <c r="AF179" s="56">
        <f t="shared" si="21"/>
        <v>0</v>
      </c>
    </row>
    <row r="180" spans="2:32" ht="15.75" x14ac:dyDescent="0.2">
      <c r="B180" s="58" t="s">
        <v>32</v>
      </c>
      <c r="C180" s="60">
        <v>9.41</v>
      </c>
      <c r="D180" s="7"/>
      <c r="E180" s="61">
        <f>IF(C166="i",10,IF(C166="ii",25,IF(C166="iii",50,100)))</f>
        <v>25</v>
      </c>
      <c r="F180" s="7"/>
      <c r="G180" s="55">
        <f>IF($C$35="tidak",NA(),IF(C180="",NA(),IF(ISERROR(C180/E180),NA(),C180/E180)))</f>
        <v>0.37640000000000001</v>
      </c>
      <c r="H180" s="56">
        <f t="shared" si="22"/>
        <v>0.37640000000000001</v>
      </c>
      <c r="I180" s="100">
        <v>9.07</v>
      </c>
      <c r="J180" s="7"/>
      <c r="K180" s="61">
        <f>IF(C166="i",10,IF(C166="ii",25,IF(C166="iii",50,100)))</f>
        <v>25</v>
      </c>
      <c r="L180" s="7"/>
      <c r="M180" s="55">
        <f>IF($C$35="tidak",NA(),IF(I180="",NA(),IF(ISERROR(I180/K180),NA(),I180/K180)))</f>
        <v>0.36280000000000001</v>
      </c>
      <c r="N180" s="56">
        <f t="shared" si="23"/>
        <v>0.36280000000000001</v>
      </c>
      <c r="O180" s="49"/>
      <c r="P180" s="7"/>
      <c r="Q180" s="61">
        <f>IF(C166="i",10,IF(C166="ii",25,IF(C166="iii",50,100)))</f>
        <v>25</v>
      </c>
      <c r="R180" s="7"/>
      <c r="S180" s="55"/>
      <c r="T180" s="56">
        <f t="shared" si="19"/>
        <v>0</v>
      </c>
      <c r="U180" s="105"/>
      <c r="V180" s="7"/>
      <c r="W180" s="61">
        <f>IF(C166="i",10,IF(C166="ii",25,IF(C166="iii",50,100)))</f>
        <v>25</v>
      </c>
      <c r="X180" s="7"/>
      <c r="Y180" s="55"/>
      <c r="Z180" s="56">
        <f t="shared" si="20"/>
        <v>0</v>
      </c>
      <c r="AA180" s="105"/>
      <c r="AB180" s="7"/>
      <c r="AC180" s="61">
        <f>IF(I166="i",10,IF(I166="ii",25,IF(I166="iii",50,100)))</f>
        <v>100</v>
      </c>
      <c r="AD180" s="7"/>
      <c r="AE180" s="55"/>
      <c r="AF180" s="56">
        <f t="shared" si="21"/>
        <v>0</v>
      </c>
    </row>
    <row r="181" spans="2:32" ht="15.75" x14ac:dyDescent="0.2">
      <c r="B181" s="54" t="s">
        <v>33</v>
      </c>
      <c r="C181" s="49"/>
      <c r="D181" s="7"/>
      <c r="E181" s="61">
        <f>IF(C166="i",0.3,1000000)</f>
        <v>1000000</v>
      </c>
      <c r="F181" s="7"/>
      <c r="G181" s="55"/>
      <c r="H181" s="56">
        <f t="shared" si="22"/>
        <v>0</v>
      </c>
      <c r="I181" s="49"/>
      <c r="J181" s="7"/>
      <c r="K181" s="61">
        <f>IF(C166="i",0.3,1000000)</f>
        <v>1000000</v>
      </c>
      <c r="L181" s="7"/>
      <c r="M181" s="55"/>
      <c r="N181" s="56">
        <f t="shared" si="23"/>
        <v>0</v>
      </c>
      <c r="O181" s="49"/>
      <c r="P181" s="7"/>
      <c r="Q181" s="61">
        <f>IF(C166="i",0.3,1000000)</f>
        <v>1000000</v>
      </c>
      <c r="R181" s="7"/>
      <c r="S181" s="55"/>
      <c r="T181" s="56">
        <f t="shared" si="19"/>
        <v>0</v>
      </c>
      <c r="U181" s="107"/>
      <c r="V181" s="7"/>
      <c r="W181" s="61">
        <f>IF(C166="i",0.3,1000000)</f>
        <v>1000000</v>
      </c>
      <c r="X181" s="7"/>
      <c r="Y181" s="55"/>
      <c r="Z181" s="56">
        <f t="shared" si="20"/>
        <v>0</v>
      </c>
      <c r="AA181" s="107"/>
      <c r="AB181" s="7"/>
      <c r="AC181" s="61">
        <f>IF(I166="i",0.3,1000000)</f>
        <v>1000000</v>
      </c>
      <c r="AD181" s="7"/>
      <c r="AE181" s="55"/>
      <c r="AF181" s="56">
        <f t="shared" si="21"/>
        <v>0</v>
      </c>
    </row>
    <row r="182" spans="2:32" ht="15.75" x14ac:dyDescent="0.2">
      <c r="B182" s="54" t="s">
        <v>34</v>
      </c>
      <c r="C182" s="49"/>
      <c r="D182" s="7"/>
      <c r="E182" s="61">
        <f>IF(C166="iv",2,0.05)</f>
        <v>0.05</v>
      </c>
      <c r="F182" s="7"/>
      <c r="G182" s="55"/>
      <c r="H182" s="56">
        <f t="shared" si="22"/>
        <v>0</v>
      </c>
      <c r="I182" s="49"/>
      <c r="J182" s="7"/>
      <c r="K182" s="61">
        <f>IF(C166="iv",2,0.05)</f>
        <v>0.05</v>
      </c>
      <c r="L182" s="7"/>
      <c r="M182" s="55"/>
      <c r="N182" s="56">
        <f t="shared" si="23"/>
        <v>0</v>
      </c>
      <c r="O182" s="49"/>
      <c r="P182" s="7"/>
      <c r="Q182" s="61">
        <f>IF(C166="iv",2,0.05)</f>
        <v>0.05</v>
      </c>
      <c r="R182" s="7"/>
      <c r="S182" s="55"/>
      <c r="T182" s="56">
        <f t="shared" si="19"/>
        <v>0</v>
      </c>
      <c r="U182" s="105"/>
      <c r="V182" s="7"/>
      <c r="W182" s="61">
        <f>IF(C166="iv",2,0.05)</f>
        <v>0.05</v>
      </c>
      <c r="X182" s="7"/>
      <c r="Y182" s="55"/>
      <c r="Z182" s="56">
        <f t="shared" si="20"/>
        <v>0</v>
      </c>
      <c r="AA182" s="105"/>
      <c r="AB182" s="7"/>
      <c r="AC182" s="61">
        <f>IF(I166="iv",2,0.05)</f>
        <v>0.05</v>
      </c>
      <c r="AD182" s="7"/>
      <c r="AE182" s="55"/>
      <c r="AF182" s="56">
        <f t="shared" si="21"/>
        <v>0</v>
      </c>
    </row>
    <row r="183" spans="2:32" ht="15.75" x14ac:dyDescent="0.2">
      <c r="B183" s="54" t="s">
        <v>35</v>
      </c>
      <c r="C183" s="90"/>
      <c r="D183" s="7"/>
      <c r="E183" s="61">
        <f>IF(C166="i",0.5,1000000)</f>
        <v>1000000</v>
      </c>
      <c r="F183" s="7"/>
      <c r="G183" s="55"/>
      <c r="H183" s="56">
        <f t="shared" si="22"/>
        <v>0</v>
      </c>
      <c r="I183" s="96"/>
      <c r="J183" s="7"/>
      <c r="K183" s="61">
        <f>IF(C166="i",0.5,1000000)</f>
        <v>1000000</v>
      </c>
      <c r="L183" s="7"/>
      <c r="M183" s="55"/>
      <c r="N183" s="56">
        <f t="shared" si="23"/>
        <v>0</v>
      </c>
      <c r="O183" s="90"/>
      <c r="P183" s="7"/>
      <c r="Q183" s="61">
        <f>IF(C166="i",0.5,1000000)</f>
        <v>1000000</v>
      </c>
      <c r="R183" s="7"/>
      <c r="S183" s="55"/>
      <c r="T183" s="56">
        <f t="shared" si="19"/>
        <v>0</v>
      </c>
      <c r="U183" s="105"/>
      <c r="V183" s="7"/>
      <c r="W183" s="61">
        <f>IF(C166="i",0.5,1000000)</f>
        <v>1000000</v>
      </c>
      <c r="X183" s="7"/>
      <c r="Y183" s="55"/>
      <c r="Z183" s="56">
        <f t="shared" si="20"/>
        <v>0</v>
      </c>
      <c r="AA183" s="105"/>
      <c r="AB183" s="7"/>
      <c r="AC183" s="61">
        <f>IF(I166="i",0.5,1000000)</f>
        <v>1000000</v>
      </c>
      <c r="AD183" s="7"/>
      <c r="AE183" s="55"/>
      <c r="AF183" s="56">
        <f t="shared" si="21"/>
        <v>0</v>
      </c>
    </row>
    <row r="184" spans="2:32" ht="15.75" x14ac:dyDescent="0.2">
      <c r="B184" s="58" t="s">
        <v>36</v>
      </c>
      <c r="C184" s="90">
        <v>0.2</v>
      </c>
      <c r="D184" s="7"/>
      <c r="E184" s="61">
        <f>IF(C166="i",10,IF(C166="ii",10,IF(C166="iii",20,20)))</f>
        <v>10</v>
      </c>
      <c r="F184" s="7"/>
      <c r="G184" s="55">
        <f>IF($C$39="tidak",NA(),IF(C184="",NA(),IF(ISERROR(C184/E184),NA(),C184/E184)))</f>
        <v>0.02</v>
      </c>
      <c r="H184" s="56">
        <f t="shared" si="22"/>
        <v>0.02</v>
      </c>
      <c r="I184" s="96">
        <v>0.2</v>
      </c>
      <c r="J184" s="7"/>
      <c r="K184" s="61">
        <f>IF(C166="i",10,IF(C166="ii",10,IF(C166="iii",20,20)))</f>
        <v>10</v>
      </c>
      <c r="L184" s="7"/>
      <c r="M184" s="55">
        <f>IF($C$39="tidak",NA(),IF(I184="",NA(),IF(ISERROR(I184/K184),NA(),I184/K184)))</f>
        <v>0.02</v>
      </c>
      <c r="N184" s="56">
        <f t="shared" si="23"/>
        <v>0.02</v>
      </c>
      <c r="O184" s="90"/>
      <c r="P184" s="7"/>
      <c r="Q184" s="61">
        <f>IF(C166="i",10,IF(C166="ii",10,IF(C166="iii",20,20)))</f>
        <v>10</v>
      </c>
      <c r="R184" s="7"/>
      <c r="S184" s="55"/>
      <c r="T184" s="56">
        <f t="shared" si="19"/>
        <v>0</v>
      </c>
      <c r="U184" s="105"/>
      <c r="V184" s="7"/>
      <c r="W184" s="61">
        <f>IF(C166="i",10,IF(C166="ii",10,IF(C166="iii",20,20)))</f>
        <v>10</v>
      </c>
      <c r="X184" s="7"/>
      <c r="Y184" s="55"/>
      <c r="Z184" s="56">
        <f t="shared" si="20"/>
        <v>0</v>
      </c>
      <c r="AA184" s="105"/>
      <c r="AB184" s="7"/>
      <c r="AC184" s="61">
        <f>IF(I166="i",10,IF(I166="ii",10,IF(I166="iii",20,20)))</f>
        <v>20</v>
      </c>
      <c r="AD184" s="7"/>
      <c r="AE184" s="55"/>
      <c r="AF184" s="56">
        <f t="shared" si="21"/>
        <v>0</v>
      </c>
    </row>
    <row r="185" spans="2:32" ht="15.75" x14ac:dyDescent="0.2">
      <c r="B185" s="58" t="s">
        <v>37</v>
      </c>
      <c r="C185" s="60">
        <v>0.19</v>
      </c>
      <c r="D185" s="7"/>
      <c r="E185" s="61">
        <f>IF(C166="i",0.2,IF(C166="ii",0.2,IF(C166="iii",1,5)))</f>
        <v>0.2</v>
      </c>
      <c r="F185" s="7"/>
      <c r="G185" s="55">
        <f>IF($C$40="tidak",NA(),IF(C185="",NA(),IF(ISERROR(C185/E185),NA(),C185/E185)))</f>
        <v>0.95</v>
      </c>
      <c r="H185" s="56">
        <f t="shared" si="22"/>
        <v>0.95</v>
      </c>
      <c r="I185" s="60">
        <v>0.19</v>
      </c>
      <c r="J185" s="7"/>
      <c r="K185" s="61">
        <f>IF(C166="i",0.2,IF(C166="ii",0.2,IF(C166="iii",1,5)))</f>
        <v>0.2</v>
      </c>
      <c r="L185" s="7"/>
      <c r="M185" s="55">
        <f>IF($C$40="tidak",NA(),IF(I185="",NA(),IF(ISERROR(I185/K185),NA(),I185/K185)))</f>
        <v>0.95</v>
      </c>
      <c r="N185" s="56">
        <f t="shared" si="23"/>
        <v>0.95</v>
      </c>
      <c r="O185" s="90"/>
      <c r="P185" s="7"/>
      <c r="Q185" s="61">
        <f>IF(C166="i",0.2,IF(C166="ii",0.2,IF(C166="iii",1,5)))</f>
        <v>0.2</v>
      </c>
      <c r="R185" s="7"/>
      <c r="S185" s="55"/>
      <c r="T185" s="56">
        <f t="shared" si="19"/>
        <v>0</v>
      </c>
      <c r="U185" s="105"/>
      <c r="V185" s="7"/>
      <c r="W185" s="61">
        <f>IF(C166="i",0.2,IF(C166="ii",0.2,IF(C166="iii",1,5)))</f>
        <v>0.2</v>
      </c>
      <c r="X185" s="7"/>
      <c r="Y185" s="55"/>
      <c r="Z185" s="56">
        <f t="shared" si="20"/>
        <v>0</v>
      </c>
      <c r="AA185" s="105"/>
      <c r="AB185" s="7"/>
      <c r="AC185" s="61">
        <f>IF(I166="i",0.2,IF(I166="ii",0.2,IF(I166="iii",1,5)))</f>
        <v>5</v>
      </c>
      <c r="AD185" s="7"/>
      <c r="AE185" s="55"/>
      <c r="AF185" s="56">
        <f t="shared" si="21"/>
        <v>0</v>
      </c>
    </row>
    <row r="186" spans="2:32" x14ac:dyDescent="0.2">
      <c r="B186" s="54" t="s">
        <v>38</v>
      </c>
      <c r="C186" s="75"/>
      <c r="D186" s="7"/>
      <c r="E186" s="61">
        <f>IF(C166="iv",1000000,200)</f>
        <v>200</v>
      </c>
      <c r="F186" s="7"/>
      <c r="G186" s="55"/>
      <c r="H186" s="56">
        <f t="shared" si="22"/>
        <v>0</v>
      </c>
      <c r="I186" s="75"/>
      <c r="J186" s="7"/>
      <c r="K186" s="61">
        <f>IF(C166="iv",1000000,200)</f>
        <v>200</v>
      </c>
      <c r="L186" s="7"/>
      <c r="M186" s="55"/>
      <c r="N186" s="56">
        <f t="shared" si="23"/>
        <v>0</v>
      </c>
      <c r="O186" s="75"/>
      <c r="P186" s="7"/>
      <c r="Q186" s="61">
        <f>IF(C166="iv",1000000,200)</f>
        <v>200</v>
      </c>
      <c r="R186" s="7"/>
      <c r="S186" s="55"/>
      <c r="T186" s="56">
        <f t="shared" si="19"/>
        <v>0</v>
      </c>
      <c r="U186" s="75"/>
      <c r="V186" s="7"/>
      <c r="W186" s="61">
        <f>IF(C166="iv",1000000,200)</f>
        <v>200</v>
      </c>
      <c r="X186" s="7"/>
      <c r="Y186" s="55"/>
      <c r="Z186" s="56">
        <f t="shared" si="20"/>
        <v>0</v>
      </c>
      <c r="AA186" s="75"/>
      <c r="AB186" s="7"/>
      <c r="AC186" s="61">
        <f>IF(I166="iv",1000000,200)</f>
        <v>200</v>
      </c>
      <c r="AD186" s="7"/>
      <c r="AE186" s="55"/>
      <c r="AF186" s="56">
        <f t="shared" si="21"/>
        <v>0</v>
      </c>
    </row>
    <row r="187" spans="2:32" x14ac:dyDescent="0.2">
      <c r="B187" s="54" t="s">
        <v>39</v>
      </c>
      <c r="C187" s="75"/>
      <c r="D187" s="7"/>
      <c r="E187" s="61">
        <v>0.01</v>
      </c>
      <c r="F187" s="7"/>
      <c r="G187" s="55"/>
      <c r="H187" s="56">
        <f t="shared" si="22"/>
        <v>0</v>
      </c>
      <c r="I187" s="75"/>
      <c r="J187" s="7"/>
      <c r="K187" s="61">
        <v>0.01</v>
      </c>
      <c r="L187" s="7"/>
      <c r="M187" s="55"/>
      <c r="N187" s="56">
        <f t="shared" si="23"/>
        <v>0</v>
      </c>
      <c r="O187" s="75"/>
      <c r="P187" s="7"/>
      <c r="Q187" s="61">
        <v>0.01</v>
      </c>
      <c r="R187" s="7"/>
      <c r="S187" s="55"/>
      <c r="T187" s="56">
        <f t="shared" si="19"/>
        <v>0</v>
      </c>
      <c r="U187" s="75"/>
      <c r="V187" s="7"/>
      <c r="W187" s="61">
        <v>0.01</v>
      </c>
      <c r="X187" s="7"/>
      <c r="Y187" s="55"/>
      <c r="Z187" s="56">
        <f t="shared" si="20"/>
        <v>0</v>
      </c>
      <c r="AA187" s="75"/>
      <c r="AB187" s="7"/>
      <c r="AC187" s="61">
        <v>0.01</v>
      </c>
      <c r="AD187" s="7"/>
      <c r="AE187" s="55"/>
      <c r="AF187" s="56">
        <f t="shared" si="21"/>
        <v>0</v>
      </c>
    </row>
    <row r="188" spans="2:32" x14ac:dyDescent="0.2">
      <c r="B188" s="54" t="s">
        <v>41</v>
      </c>
      <c r="C188" s="75"/>
      <c r="D188" s="7"/>
      <c r="E188" s="61">
        <f>IF(C166="iv",0.2,0.02)</f>
        <v>0.02</v>
      </c>
      <c r="F188" s="7"/>
      <c r="G188" s="55"/>
      <c r="H188" s="56">
        <f t="shared" si="22"/>
        <v>0</v>
      </c>
      <c r="I188" s="75"/>
      <c r="J188" s="7"/>
      <c r="K188" s="61">
        <f>IF(C166="iv",0.2,0.02)</f>
        <v>0.02</v>
      </c>
      <c r="L188" s="7"/>
      <c r="M188" s="55"/>
      <c r="N188" s="56">
        <f t="shared" si="23"/>
        <v>0</v>
      </c>
      <c r="O188" s="75"/>
      <c r="P188" s="7"/>
      <c r="Q188" s="61">
        <f>IF(C166="iv",0.2,0.02)</f>
        <v>0.02</v>
      </c>
      <c r="R188" s="7"/>
      <c r="S188" s="55"/>
      <c r="T188" s="56">
        <f t="shared" si="19"/>
        <v>0</v>
      </c>
      <c r="U188" s="75"/>
      <c r="V188" s="7"/>
      <c r="W188" s="61">
        <f>IF(C166="iv",0.2,0.02)</f>
        <v>0.02</v>
      </c>
      <c r="X188" s="7"/>
      <c r="Y188" s="55"/>
      <c r="Z188" s="56">
        <f t="shared" si="20"/>
        <v>0</v>
      </c>
      <c r="AA188" s="75"/>
      <c r="AB188" s="7"/>
      <c r="AC188" s="61">
        <f>IF(I166="iv",0.2,0.02)</f>
        <v>0.02</v>
      </c>
      <c r="AD188" s="7"/>
      <c r="AE188" s="55"/>
      <c r="AF188" s="56">
        <f t="shared" si="21"/>
        <v>0</v>
      </c>
    </row>
    <row r="189" spans="2:32" x14ac:dyDescent="0.2">
      <c r="B189" s="54" t="s">
        <v>42</v>
      </c>
      <c r="C189" s="75"/>
      <c r="D189" s="7"/>
      <c r="E189" s="61">
        <f>IF(C166="i",0.001,IF(C166="ii",0.002,IF(C166="iii",0.002,0.005)))</f>
        <v>2E-3</v>
      </c>
      <c r="F189" s="7"/>
      <c r="G189" s="55"/>
      <c r="H189" s="56">
        <f t="shared" si="22"/>
        <v>0</v>
      </c>
      <c r="I189" s="75"/>
      <c r="J189" s="7"/>
      <c r="K189" s="61">
        <f>IF(C166="i",0.001,IF(C166="ii",0.002,IF(C166="iii",0.002,0.005)))</f>
        <v>2E-3</v>
      </c>
      <c r="L189" s="7"/>
      <c r="M189" s="55"/>
      <c r="N189" s="56">
        <f t="shared" si="23"/>
        <v>0</v>
      </c>
      <c r="O189" s="75"/>
      <c r="P189" s="7"/>
      <c r="Q189" s="61">
        <f>IF(C166="i",0.001,IF(C166="ii",0.002,IF(C166="iii",0.002,0.005)))</f>
        <v>2E-3</v>
      </c>
      <c r="R189" s="7"/>
      <c r="S189" s="55"/>
      <c r="T189" s="56">
        <f t="shared" si="19"/>
        <v>0</v>
      </c>
      <c r="U189" s="75"/>
      <c r="V189" s="7"/>
      <c r="W189" s="61">
        <f>IF(C166="i",0.001,IF(C166="ii",0.002,IF(C166="iii",0.002,0.005)))</f>
        <v>2E-3</v>
      </c>
      <c r="X189" s="7"/>
      <c r="Y189" s="55"/>
      <c r="Z189" s="56">
        <f t="shared" si="20"/>
        <v>0</v>
      </c>
      <c r="AA189" s="75"/>
      <c r="AB189" s="7"/>
      <c r="AC189" s="61">
        <f>IF(I166="i",0.001,IF(I166="ii",0.002,IF(I166="iii",0.002,0.005)))</f>
        <v>5.0000000000000001E-3</v>
      </c>
      <c r="AD189" s="7"/>
      <c r="AE189" s="55"/>
      <c r="AF189" s="56">
        <f t="shared" si="21"/>
        <v>0</v>
      </c>
    </row>
    <row r="190" spans="2:32" x14ac:dyDescent="0.2">
      <c r="B190" s="54" t="s">
        <v>43</v>
      </c>
      <c r="C190" s="75"/>
      <c r="D190" s="7"/>
      <c r="E190" s="61">
        <f>IF(C166="i",0.1,1000000)</f>
        <v>1000000</v>
      </c>
      <c r="F190" s="7"/>
      <c r="G190" s="55"/>
      <c r="H190" s="56">
        <f t="shared" si="22"/>
        <v>0</v>
      </c>
      <c r="I190" s="75"/>
      <c r="J190" s="7"/>
      <c r="K190" s="61">
        <f>IF(C166="i",0.1,1000000)</f>
        <v>1000000</v>
      </c>
      <c r="L190" s="7"/>
      <c r="M190" s="55"/>
      <c r="N190" s="56">
        <f t="shared" si="23"/>
        <v>0</v>
      </c>
      <c r="O190" s="75"/>
      <c r="P190" s="7"/>
      <c r="Q190" s="61">
        <f>IF(C166="i",0.1,1000000)</f>
        <v>1000000</v>
      </c>
      <c r="R190" s="7"/>
      <c r="S190" s="55"/>
      <c r="T190" s="56">
        <f t="shared" si="19"/>
        <v>0</v>
      </c>
      <c r="U190" s="75"/>
      <c r="V190" s="7"/>
      <c r="W190" s="61">
        <f>IF(C166="i",0.1,1000000)</f>
        <v>1000000</v>
      </c>
      <c r="X190" s="7"/>
      <c r="Y190" s="55"/>
      <c r="Z190" s="56">
        <f t="shared" si="20"/>
        <v>0</v>
      </c>
      <c r="AA190" s="75"/>
      <c r="AB190" s="7"/>
      <c r="AC190" s="61">
        <f>IF(I166="i",0.1,1000000)</f>
        <v>1000000</v>
      </c>
      <c r="AD190" s="7"/>
      <c r="AE190" s="55"/>
      <c r="AF190" s="56">
        <f t="shared" si="21"/>
        <v>0</v>
      </c>
    </row>
    <row r="191" spans="2:32" x14ac:dyDescent="0.2">
      <c r="B191" s="54" t="s">
        <v>44</v>
      </c>
      <c r="C191" s="75"/>
      <c r="D191" s="7"/>
      <c r="E191" s="61">
        <f>IF(C166="i",400,1000000)</f>
        <v>1000000</v>
      </c>
      <c r="F191" s="7"/>
      <c r="G191" s="55"/>
      <c r="H191" s="56">
        <f t="shared" si="22"/>
        <v>0</v>
      </c>
      <c r="I191" s="75"/>
      <c r="J191" s="7"/>
      <c r="K191" s="61">
        <f>IF(C166="i",400,1000000)</f>
        <v>1000000</v>
      </c>
      <c r="L191" s="7"/>
      <c r="M191" s="55"/>
      <c r="N191" s="56">
        <f t="shared" si="23"/>
        <v>0</v>
      </c>
      <c r="O191" s="75"/>
      <c r="P191" s="7"/>
      <c r="Q191" s="61">
        <f>IF(C166="i",400,1000000)</f>
        <v>1000000</v>
      </c>
      <c r="R191" s="7"/>
      <c r="S191" s="55"/>
      <c r="T191" s="56">
        <f t="shared" si="19"/>
        <v>0</v>
      </c>
      <c r="U191" s="75"/>
      <c r="V191" s="7"/>
      <c r="W191" s="61">
        <f>IF(C166="i",400,1000000)</f>
        <v>1000000</v>
      </c>
      <c r="X191" s="7"/>
      <c r="Y191" s="55"/>
      <c r="Z191" s="56">
        <f t="shared" si="20"/>
        <v>0</v>
      </c>
      <c r="AA191" s="75"/>
      <c r="AB191" s="7"/>
      <c r="AC191" s="61">
        <f>IF(I166="i",400,1000000)</f>
        <v>1000000</v>
      </c>
      <c r="AD191" s="7"/>
      <c r="AE191" s="55"/>
      <c r="AF191" s="56">
        <f t="shared" si="21"/>
        <v>0</v>
      </c>
    </row>
    <row r="192" spans="2:32" x14ac:dyDescent="0.2">
      <c r="B192" s="54" t="s">
        <v>45</v>
      </c>
      <c r="C192" s="75"/>
      <c r="D192" s="7"/>
      <c r="E192" s="61"/>
      <c r="F192" s="7"/>
      <c r="G192" s="55"/>
      <c r="H192" s="56">
        <f t="shared" si="22"/>
        <v>0</v>
      </c>
      <c r="I192" s="75"/>
      <c r="J192" s="7"/>
      <c r="K192" s="61"/>
      <c r="L192" s="7"/>
      <c r="M192" s="55"/>
      <c r="N192" s="56">
        <f t="shared" si="23"/>
        <v>0</v>
      </c>
      <c r="O192" s="75"/>
      <c r="P192" s="7"/>
      <c r="Q192" s="61"/>
      <c r="R192" s="7"/>
      <c r="S192" s="55"/>
      <c r="T192" s="56">
        <f t="shared" si="19"/>
        <v>0</v>
      </c>
      <c r="U192" s="75"/>
      <c r="V192" s="7"/>
      <c r="W192" s="61"/>
      <c r="X192" s="7"/>
      <c r="Y192" s="55"/>
      <c r="Z192" s="56">
        <f t="shared" si="20"/>
        <v>0</v>
      </c>
      <c r="AA192" s="75"/>
      <c r="AB192" s="7"/>
      <c r="AC192" s="61"/>
      <c r="AD192" s="7"/>
      <c r="AE192" s="55"/>
      <c r="AF192" s="56">
        <f t="shared" si="21"/>
        <v>0</v>
      </c>
    </row>
    <row r="193" spans="2:32" x14ac:dyDescent="0.2">
      <c r="B193" s="54" t="s">
        <v>46</v>
      </c>
      <c r="C193" s="75"/>
      <c r="D193" s="7"/>
      <c r="E193" s="61">
        <f>IF(C166="iv",1000000,0.06)</f>
        <v>0.06</v>
      </c>
      <c r="F193" s="7"/>
      <c r="G193" s="55"/>
      <c r="H193" s="56">
        <f t="shared" si="22"/>
        <v>0</v>
      </c>
      <c r="I193" s="75"/>
      <c r="J193" s="7"/>
      <c r="K193" s="61">
        <f>IF(C166="iv",1000000,0.06)</f>
        <v>0.06</v>
      </c>
      <c r="L193" s="7"/>
      <c r="M193" s="55"/>
      <c r="N193" s="56">
        <f t="shared" si="23"/>
        <v>0</v>
      </c>
      <c r="O193" s="75"/>
      <c r="P193" s="7"/>
      <c r="Q193" s="61">
        <f>IF(C166="iv",1000000,0.06)</f>
        <v>0.06</v>
      </c>
      <c r="R193" s="7"/>
      <c r="S193" s="55"/>
      <c r="T193" s="56">
        <f t="shared" si="19"/>
        <v>0</v>
      </c>
      <c r="U193" s="75"/>
      <c r="V193" s="7"/>
      <c r="W193" s="61">
        <f>IF(C166="iv",1000000,0.06)</f>
        <v>0.06</v>
      </c>
      <c r="X193" s="7"/>
      <c r="Y193" s="55"/>
      <c r="Z193" s="56">
        <f t="shared" si="20"/>
        <v>0</v>
      </c>
      <c r="AA193" s="75"/>
      <c r="AB193" s="7"/>
      <c r="AC193" s="61">
        <f>IF(I166="iv",1000000,0.06)</f>
        <v>0.06</v>
      </c>
      <c r="AD193" s="7"/>
      <c r="AE193" s="55"/>
      <c r="AF193" s="56">
        <f t="shared" si="21"/>
        <v>0</v>
      </c>
    </row>
    <row r="194" spans="2:32" x14ac:dyDescent="0.2">
      <c r="B194" s="54" t="s">
        <v>47</v>
      </c>
      <c r="C194" s="75"/>
      <c r="D194" s="7"/>
      <c r="E194" s="61">
        <f>IF(C166="iv",1,0.03)</f>
        <v>0.03</v>
      </c>
      <c r="F194" s="7"/>
      <c r="G194" s="55"/>
      <c r="H194" s="56">
        <f t="shared" si="22"/>
        <v>0</v>
      </c>
      <c r="I194" s="75"/>
      <c r="J194" s="7"/>
      <c r="K194" s="61">
        <f>IF(C166="iv",1,0.03)</f>
        <v>0.03</v>
      </c>
      <c r="L194" s="7"/>
      <c r="M194" s="55"/>
      <c r="N194" s="56">
        <f t="shared" si="23"/>
        <v>0</v>
      </c>
      <c r="O194" s="75"/>
      <c r="P194" s="7"/>
      <c r="Q194" s="61">
        <f>IF(C166="iv",1,0.03)</f>
        <v>0.03</v>
      </c>
      <c r="R194" s="7"/>
      <c r="S194" s="55"/>
      <c r="T194" s="56">
        <f t="shared" si="19"/>
        <v>0</v>
      </c>
      <c r="U194" s="75"/>
      <c r="V194" s="7"/>
      <c r="W194" s="61">
        <f>IF(C166="iv",1,0.03)</f>
        <v>0.03</v>
      </c>
      <c r="X194" s="7"/>
      <c r="Y194" s="55"/>
      <c r="Z194" s="56">
        <f t="shared" si="20"/>
        <v>0</v>
      </c>
      <c r="AA194" s="75"/>
      <c r="AB194" s="7"/>
      <c r="AC194" s="61">
        <f>IF(I166="iv",1,0.03)</f>
        <v>0.03</v>
      </c>
      <c r="AD194" s="7"/>
      <c r="AE194" s="55"/>
      <c r="AF194" s="56">
        <f t="shared" si="21"/>
        <v>0</v>
      </c>
    </row>
    <row r="195" spans="2:32" x14ac:dyDescent="0.2">
      <c r="B195" s="54" t="s">
        <v>48</v>
      </c>
      <c r="C195" s="75"/>
      <c r="D195" s="7"/>
      <c r="E195" s="61"/>
      <c r="F195" s="7"/>
      <c r="G195" s="55"/>
      <c r="H195" s="56">
        <f t="shared" si="22"/>
        <v>0</v>
      </c>
      <c r="I195" s="75"/>
      <c r="J195" s="7"/>
      <c r="K195" s="61"/>
      <c r="L195" s="7"/>
      <c r="M195" s="55"/>
      <c r="N195" s="56">
        <f t="shared" si="23"/>
        <v>0</v>
      </c>
      <c r="O195" s="75"/>
      <c r="P195" s="7"/>
      <c r="Q195" s="61"/>
      <c r="R195" s="7"/>
      <c r="S195" s="55"/>
      <c r="T195" s="56">
        <f t="shared" si="19"/>
        <v>0</v>
      </c>
      <c r="U195" s="75"/>
      <c r="V195" s="7"/>
      <c r="W195" s="61"/>
      <c r="X195" s="7"/>
      <c r="Y195" s="55"/>
      <c r="Z195" s="56">
        <f t="shared" si="20"/>
        <v>0</v>
      </c>
      <c r="AA195" s="75"/>
      <c r="AB195" s="7"/>
      <c r="AC195" s="61"/>
      <c r="AD195" s="7"/>
      <c r="AE195" s="55"/>
      <c r="AF195" s="56">
        <f t="shared" si="21"/>
        <v>0</v>
      </c>
    </row>
    <row r="196" spans="2:32" ht="13.5" thickBot="1" x14ac:dyDescent="0.25">
      <c r="B196" s="76" t="s">
        <v>49</v>
      </c>
      <c r="C196" s="77"/>
      <c r="D196" s="78"/>
      <c r="E196" s="79"/>
      <c r="F196" s="78"/>
      <c r="G196" s="80"/>
      <c r="H196" s="81">
        <f t="shared" si="22"/>
        <v>0</v>
      </c>
      <c r="I196" s="77"/>
      <c r="J196" s="78"/>
      <c r="K196" s="79"/>
      <c r="L196" s="78"/>
      <c r="M196" s="80"/>
      <c r="N196" s="81">
        <f t="shared" si="23"/>
        <v>0</v>
      </c>
      <c r="O196" s="77"/>
      <c r="P196" s="78"/>
      <c r="Q196" s="79"/>
      <c r="R196" s="78"/>
      <c r="S196" s="80"/>
      <c r="T196" s="81">
        <f t="shared" si="19"/>
        <v>0</v>
      </c>
      <c r="U196" s="77"/>
      <c r="V196" s="78"/>
      <c r="W196" s="79"/>
      <c r="X196" s="78"/>
      <c r="Y196" s="80"/>
      <c r="Z196" s="81">
        <f t="shared" si="20"/>
        <v>0</v>
      </c>
      <c r="AA196" s="77"/>
      <c r="AB196" s="78"/>
      <c r="AC196" s="79"/>
      <c r="AD196" s="78"/>
      <c r="AE196" s="80"/>
      <c r="AF196" s="81">
        <f t="shared" si="21"/>
        <v>0</v>
      </c>
    </row>
    <row r="197" spans="2:32" ht="15.75" x14ac:dyDescent="0.3">
      <c r="B197" s="40"/>
      <c r="C197" s="40"/>
      <c r="D197" s="40"/>
      <c r="E197" s="40"/>
      <c r="F197" s="40"/>
      <c r="G197" s="102" t="s">
        <v>56</v>
      </c>
      <c r="H197" s="53">
        <f>AVERAGE(H169:H196)</f>
        <v>7.6051190476190467E-2</v>
      </c>
      <c r="I197" s="40"/>
      <c r="J197" s="40"/>
      <c r="K197" s="40"/>
      <c r="L197" s="40"/>
      <c r="M197" s="102" t="s">
        <v>56</v>
      </c>
      <c r="N197" s="53">
        <f>AVERAGE(N169:N196)</f>
        <v>9.4969047619047606E-2</v>
      </c>
      <c r="O197" s="40"/>
      <c r="P197" s="40"/>
      <c r="Q197" s="40"/>
      <c r="R197" s="40"/>
      <c r="S197" s="102" t="s">
        <v>56</v>
      </c>
      <c r="T197" s="53">
        <f>AVERAGE(T169:T196)</f>
        <v>0</v>
      </c>
      <c r="U197" s="40"/>
      <c r="V197" s="40"/>
      <c r="W197" s="40"/>
      <c r="X197" s="40"/>
      <c r="Y197" s="102" t="s">
        <v>56</v>
      </c>
      <c r="Z197" s="53">
        <f>AVERAGE(Z169:Z196)</f>
        <v>0</v>
      </c>
      <c r="AA197" s="40"/>
      <c r="AB197" s="40"/>
      <c r="AC197" s="40"/>
      <c r="AD197" s="40"/>
      <c r="AE197" s="102" t="s">
        <v>56</v>
      </c>
      <c r="AF197" s="53">
        <f>AVERAGE(AF169:AF196)</f>
        <v>0</v>
      </c>
    </row>
    <row r="198" spans="2:32" ht="15.75" x14ac:dyDescent="0.3">
      <c r="B198" s="40"/>
      <c r="C198" s="40"/>
      <c r="D198" s="40"/>
      <c r="E198" s="40"/>
      <c r="F198" s="40"/>
      <c r="G198" s="84" t="s">
        <v>57</v>
      </c>
      <c r="H198" s="56">
        <f>MAX(H169:H196)</f>
        <v>0.95</v>
      </c>
      <c r="I198" s="40"/>
      <c r="J198" s="40"/>
      <c r="K198" s="40"/>
      <c r="L198" s="40"/>
      <c r="M198" s="84" t="s">
        <v>57</v>
      </c>
      <c r="N198" s="56">
        <f>MAX(N169:N196)</f>
        <v>0.95</v>
      </c>
      <c r="O198" s="40"/>
      <c r="P198" s="40"/>
      <c r="Q198" s="40"/>
      <c r="R198" s="40"/>
      <c r="S198" s="84" t="s">
        <v>57</v>
      </c>
      <c r="T198" s="56">
        <f>MAX(T169:T196)</f>
        <v>0</v>
      </c>
      <c r="U198" s="40"/>
      <c r="V198" s="40"/>
      <c r="W198" s="40"/>
      <c r="X198" s="40"/>
      <c r="Y198" s="84" t="s">
        <v>57</v>
      </c>
      <c r="Z198" s="56">
        <f>MAX(Z169:Z196)</f>
        <v>0</v>
      </c>
      <c r="AA198" s="40"/>
      <c r="AB198" s="40"/>
      <c r="AC198" s="40"/>
      <c r="AD198" s="40"/>
      <c r="AE198" s="84" t="s">
        <v>57</v>
      </c>
      <c r="AF198" s="56">
        <f>MAX(AF169:AF196)</f>
        <v>0</v>
      </c>
    </row>
    <row r="199" spans="2:32" ht="16.5" thickBot="1" x14ac:dyDescent="0.35">
      <c r="B199" s="40"/>
      <c r="C199" s="40"/>
      <c r="D199" s="40"/>
      <c r="E199" s="40"/>
      <c r="F199" s="40"/>
      <c r="G199" s="85" t="s">
        <v>58</v>
      </c>
      <c r="H199" s="86">
        <f>(((H197^2)+(H198^2))/2)^0.5</f>
        <v>0.67390050585114036</v>
      </c>
      <c r="I199" s="40"/>
      <c r="J199" s="40"/>
      <c r="K199" s="40"/>
      <c r="L199" s="40"/>
      <c r="M199" s="85" t="s">
        <v>58</v>
      </c>
      <c r="N199" s="86">
        <f>(((N197^2)+(N198^2))/2)^0.5</f>
        <v>0.6750996667180591</v>
      </c>
      <c r="O199" s="40"/>
      <c r="P199" s="40"/>
      <c r="Q199" s="40"/>
      <c r="R199" s="40"/>
      <c r="S199" s="85" t="s">
        <v>58</v>
      </c>
      <c r="T199" s="86">
        <f>(((T197^2)+(T198^2))/2)^0.5</f>
        <v>0</v>
      </c>
      <c r="U199" s="40"/>
      <c r="V199" s="40"/>
      <c r="W199" s="40"/>
      <c r="X199" s="40"/>
      <c r="Y199" s="85" t="s">
        <v>58</v>
      </c>
      <c r="Z199" s="86">
        <f>(((Z197^2)+(Z198^2))/2)^0.5</f>
        <v>0</v>
      </c>
      <c r="AA199" s="40"/>
      <c r="AB199" s="40"/>
      <c r="AC199" s="40"/>
      <c r="AD199" s="40"/>
      <c r="AE199" s="85" t="s">
        <v>58</v>
      </c>
      <c r="AF199" s="86">
        <f>(((AF197^2)+(AF198^2))/2)^0.5</f>
        <v>0</v>
      </c>
    </row>
    <row r="200" spans="2:32" x14ac:dyDescent="0.2">
      <c r="B200" s="40"/>
      <c r="C200" s="40"/>
      <c r="D200" s="40"/>
      <c r="E200" s="40"/>
      <c r="F200" s="40"/>
      <c r="G200" s="40"/>
    </row>
    <row r="201" spans="2:32" x14ac:dyDescent="0.2">
      <c r="B201" s="40"/>
      <c r="C201" s="40"/>
      <c r="D201" s="40"/>
      <c r="E201" s="40"/>
      <c r="F201" s="40"/>
      <c r="G201" s="40"/>
    </row>
    <row r="202" spans="2:32" ht="15.75" x14ac:dyDescent="0.25">
      <c r="B202" s="39" t="s">
        <v>81</v>
      </c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</row>
    <row r="203" spans="2:32" x14ac:dyDescent="0.2">
      <c r="B203" s="41" t="s">
        <v>59</v>
      </c>
      <c r="C203" s="42" t="s">
        <v>8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</row>
    <row r="204" spans="2:32" ht="13.5" thickBot="1" x14ac:dyDescent="0.25">
      <c r="B204" s="41" t="s">
        <v>60</v>
      </c>
      <c r="C204" s="72" t="str">
        <f>C56</f>
        <v>September</v>
      </c>
      <c r="D204" s="40"/>
      <c r="E204" s="40"/>
      <c r="F204" s="40"/>
      <c r="G204" s="40"/>
      <c r="H204" s="40"/>
      <c r="I204" s="99" t="s">
        <v>3</v>
      </c>
      <c r="J204" s="40"/>
      <c r="K204" s="40"/>
      <c r="L204" s="40"/>
      <c r="M204" s="40"/>
      <c r="N204" s="40"/>
      <c r="O204" s="72"/>
      <c r="P204" s="40"/>
      <c r="Q204" s="40"/>
      <c r="R204" s="40"/>
      <c r="S204" s="40"/>
      <c r="T204" s="40"/>
      <c r="U204" s="72"/>
      <c r="V204" s="40"/>
      <c r="W204" s="40"/>
      <c r="X204" s="40"/>
      <c r="Y204" s="40"/>
      <c r="Z204" s="40"/>
      <c r="AA204" s="72"/>
      <c r="AB204" s="40"/>
      <c r="AC204" s="40"/>
      <c r="AD204" s="40"/>
      <c r="AE204" s="40"/>
      <c r="AF204" s="40"/>
    </row>
    <row r="205" spans="2:32" ht="16.5" thickBot="1" x14ac:dyDescent="0.35">
      <c r="B205" s="44" t="s">
        <v>9</v>
      </c>
      <c r="C205" s="68" t="s">
        <v>51</v>
      </c>
      <c r="D205" s="138" t="s">
        <v>52</v>
      </c>
      <c r="E205" s="138"/>
      <c r="F205" s="138"/>
      <c r="G205" s="46" t="s">
        <v>53</v>
      </c>
      <c r="H205" s="47" t="s">
        <v>54</v>
      </c>
      <c r="I205" s="68" t="s">
        <v>51</v>
      </c>
      <c r="J205" s="138" t="s">
        <v>52</v>
      </c>
      <c r="K205" s="138"/>
      <c r="L205" s="138"/>
      <c r="M205" s="46" t="s">
        <v>53</v>
      </c>
      <c r="N205" s="47" t="s">
        <v>54</v>
      </c>
      <c r="O205" s="68" t="s">
        <v>51</v>
      </c>
      <c r="P205" s="138" t="s">
        <v>52</v>
      </c>
      <c r="Q205" s="138"/>
      <c r="R205" s="138"/>
      <c r="S205" s="46" t="s">
        <v>53</v>
      </c>
      <c r="T205" s="47" t="s">
        <v>54</v>
      </c>
      <c r="U205" s="68" t="s">
        <v>51</v>
      </c>
      <c r="V205" s="138" t="s">
        <v>52</v>
      </c>
      <c r="W205" s="138"/>
      <c r="X205" s="138"/>
      <c r="Y205" s="46" t="s">
        <v>53</v>
      </c>
      <c r="Z205" s="47" t="s">
        <v>54</v>
      </c>
      <c r="AA205" s="68"/>
      <c r="AB205" s="138" t="s">
        <v>52</v>
      </c>
      <c r="AC205" s="138"/>
      <c r="AD205" s="138"/>
      <c r="AE205" s="46" t="s">
        <v>53</v>
      </c>
      <c r="AF205" s="47" t="s">
        <v>54</v>
      </c>
    </row>
    <row r="206" spans="2:32" ht="15.75" x14ac:dyDescent="0.2">
      <c r="B206" s="48" t="s">
        <v>14</v>
      </c>
      <c r="C206" s="49">
        <v>6.64</v>
      </c>
      <c r="D206" s="50">
        <f>IF(C203="iv",5,6)</f>
        <v>6</v>
      </c>
      <c r="E206" s="110" t="s">
        <v>55</v>
      </c>
      <c r="F206" s="51">
        <v>9</v>
      </c>
      <c r="G206" s="52">
        <f>IF($C$24="tidak",NA(),IF(C206="",NA(),IF(C206&gt;(D206+F206)/2,(C206-(D206+F206)/2)/(F206-(D206+F206)/2),(C206-(D206+F206)/2)/(D206-(D206+F206)/2))))</f>
        <v>0.57333333333333358</v>
      </c>
      <c r="H206" s="53">
        <f>IF(ISERROR(G206),"",IF(G206&gt;1,1+5*LOG(G206),G206))</f>
        <v>0.57333333333333358</v>
      </c>
      <c r="I206" s="49">
        <v>6.27</v>
      </c>
      <c r="J206" s="50">
        <f>IF(C203="iv",5,6)</f>
        <v>6</v>
      </c>
      <c r="K206" s="110" t="s">
        <v>55</v>
      </c>
      <c r="L206" s="51">
        <v>9</v>
      </c>
      <c r="M206" s="52">
        <f>IF($C$24="tidak",NA(),IF(I206="",NA(),IF(I206&gt;(J206+L206)/2,(I206-(J206+L206)/2)/(L206-(J206+L206)/2),(I206-(J206+L206)/2)/(J206-(J206+L206)/2))))</f>
        <v>0.82000000000000028</v>
      </c>
      <c r="N206" s="53">
        <f>IF(ISERROR(M206),"",IF(M206&gt;1,1+5*LOG(M206),M206))</f>
        <v>0.82000000000000028</v>
      </c>
      <c r="O206" s="49"/>
      <c r="P206" s="50">
        <f>IF(C203="iv",5,6)</f>
        <v>6</v>
      </c>
      <c r="Q206" s="110" t="s">
        <v>55</v>
      </c>
      <c r="R206" s="51">
        <v>9</v>
      </c>
      <c r="S206" s="52"/>
      <c r="T206" s="53">
        <f t="shared" ref="T206:T233" si="24">IF(ISERROR(S206),"",IF(S206&gt;1,1+5*LOG(S206),S206))</f>
        <v>0</v>
      </c>
      <c r="U206" s="105"/>
      <c r="V206" s="50">
        <f>IF(C203="iv",5,6)</f>
        <v>6</v>
      </c>
      <c r="W206" s="110" t="s">
        <v>55</v>
      </c>
      <c r="X206" s="51">
        <v>9</v>
      </c>
      <c r="Y206" s="52"/>
      <c r="Z206" s="53">
        <f t="shared" ref="Z206:Z233" si="25">IF(ISERROR(Y206),"",IF(Y206&gt;1,1+5*LOG(Y206),Y206))</f>
        <v>0</v>
      </c>
      <c r="AA206" s="105"/>
      <c r="AB206" s="50">
        <f>IF(I203="iv",5,6)</f>
        <v>6</v>
      </c>
      <c r="AC206" s="110" t="s">
        <v>55</v>
      </c>
      <c r="AD206" s="51">
        <v>9</v>
      </c>
      <c r="AE206" s="52"/>
      <c r="AF206" s="53">
        <f t="shared" ref="AF206:AF233" si="26">IF(ISERROR(AE206),"",IF(AE206&gt;1,1+5*LOG(AE206),AE206))</f>
        <v>0</v>
      </c>
    </row>
    <row r="207" spans="2:32" ht="15.75" x14ac:dyDescent="0.2">
      <c r="B207" s="54" t="s">
        <v>17</v>
      </c>
      <c r="C207" s="49"/>
      <c r="D207" s="7"/>
      <c r="E207" s="7"/>
      <c r="F207" s="7"/>
      <c r="G207" s="55"/>
      <c r="H207" s="56">
        <f t="shared" ref="H207:H233" si="27">IF(ISERROR(G207),"",IF(G207&gt;1,1+5*LOG(G207),G207))</f>
        <v>0</v>
      </c>
      <c r="I207" s="49"/>
      <c r="J207" s="7"/>
      <c r="K207" s="7"/>
      <c r="L207" s="7"/>
      <c r="M207" s="55"/>
      <c r="N207" s="56">
        <f t="shared" ref="N207:N233" si="28">IF(ISERROR(M207),"",IF(M207&gt;1,1+5*LOG(M207),M207))</f>
        <v>0</v>
      </c>
      <c r="O207" s="49"/>
      <c r="P207" s="7"/>
      <c r="Q207" s="7"/>
      <c r="R207" s="7"/>
      <c r="S207" s="55"/>
      <c r="T207" s="56">
        <f t="shared" si="24"/>
        <v>0</v>
      </c>
      <c r="U207" s="105"/>
      <c r="V207" s="7"/>
      <c r="W207" s="7"/>
      <c r="X207" s="7"/>
      <c r="Y207" s="55"/>
      <c r="Z207" s="56">
        <f t="shared" si="25"/>
        <v>0</v>
      </c>
      <c r="AA207" s="105"/>
      <c r="AB207" s="7"/>
      <c r="AC207" s="7"/>
      <c r="AD207" s="7"/>
      <c r="AE207" s="55"/>
      <c r="AF207" s="56">
        <f t="shared" si="26"/>
        <v>0</v>
      </c>
    </row>
    <row r="208" spans="2:32" ht="15.75" x14ac:dyDescent="0.2">
      <c r="B208" s="54" t="s">
        <v>20</v>
      </c>
      <c r="C208" s="49"/>
      <c r="D208" s="7"/>
      <c r="E208" s="7"/>
      <c r="F208" s="7"/>
      <c r="G208" s="55"/>
      <c r="H208" s="56">
        <f t="shared" si="27"/>
        <v>0</v>
      </c>
      <c r="I208" s="49"/>
      <c r="J208" s="7"/>
      <c r="K208" s="7"/>
      <c r="L208" s="7"/>
      <c r="M208" s="55"/>
      <c r="N208" s="56">
        <f t="shared" si="28"/>
        <v>0</v>
      </c>
      <c r="O208" s="49"/>
      <c r="P208" s="7"/>
      <c r="Q208" s="7"/>
      <c r="R208" s="7"/>
      <c r="S208" s="55"/>
      <c r="T208" s="56">
        <f t="shared" si="24"/>
        <v>0</v>
      </c>
      <c r="U208" s="105"/>
      <c r="V208" s="7"/>
      <c r="W208" s="7"/>
      <c r="X208" s="7"/>
      <c r="Y208" s="55"/>
      <c r="Z208" s="56">
        <f t="shared" si="25"/>
        <v>0</v>
      </c>
      <c r="AA208" s="105"/>
      <c r="AB208" s="7"/>
      <c r="AC208" s="7"/>
      <c r="AD208" s="7"/>
      <c r="AE208" s="55"/>
      <c r="AF208" s="56">
        <f t="shared" si="26"/>
        <v>0</v>
      </c>
    </row>
    <row r="209" spans="2:32" ht="15.75" x14ac:dyDescent="0.2">
      <c r="B209" s="54" t="s">
        <v>22</v>
      </c>
      <c r="C209" s="49"/>
      <c r="D209" s="7"/>
      <c r="E209" s="7"/>
      <c r="F209" s="7"/>
      <c r="G209" s="55"/>
      <c r="H209" s="56">
        <f t="shared" si="27"/>
        <v>0</v>
      </c>
      <c r="I209" s="49"/>
      <c r="J209" s="7"/>
      <c r="K209" s="7"/>
      <c r="L209" s="7"/>
      <c r="M209" s="55"/>
      <c r="N209" s="56">
        <f t="shared" si="28"/>
        <v>0</v>
      </c>
      <c r="O209" s="49"/>
      <c r="P209" s="7"/>
      <c r="Q209" s="7"/>
      <c r="R209" s="7"/>
      <c r="S209" s="55"/>
      <c r="T209" s="56">
        <f t="shared" si="24"/>
        <v>0</v>
      </c>
      <c r="U209" s="105"/>
      <c r="V209" s="7"/>
      <c r="W209" s="7"/>
      <c r="X209" s="7"/>
      <c r="Y209" s="55"/>
      <c r="Z209" s="56">
        <f t="shared" si="25"/>
        <v>0</v>
      </c>
      <c r="AA209" s="105"/>
      <c r="AB209" s="7"/>
      <c r="AC209" s="7"/>
      <c r="AD209" s="7"/>
      <c r="AE209" s="55"/>
      <c r="AF209" s="56">
        <f t="shared" si="26"/>
        <v>0</v>
      </c>
    </row>
    <row r="210" spans="2:32" ht="15.75" x14ac:dyDescent="0.2">
      <c r="B210" s="54" t="s">
        <v>24</v>
      </c>
      <c r="C210" s="49"/>
      <c r="D210" s="7"/>
      <c r="E210" s="7"/>
      <c r="F210" s="7"/>
      <c r="G210" s="55"/>
      <c r="H210" s="56">
        <f t="shared" si="27"/>
        <v>0</v>
      </c>
      <c r="I210" s="49"/>
      <c r="J210" s="7"/>
      <c r="K210" s="7"/>
      <c r="L210" s="7"/>
      <c r="M210" s="55"/>
      <c r="N210" s="56">
        <f t="shared" si="28"/>
        <v>0</v>
      </c>
      <c r="O210" s="49"/>
      <c r="P210" s="7"/>
      <c r="Q210" s="7"/>
      <c r="R210" s="7"/>
      <c r="S210" s="55"/>
      <c r="T210" s="56">
        <f t="shared" si="24"/>
        <v>0</v>
      </c>
      <c r="U210" s="105"/>
      <c r="V210" s="7"/>
      <c r="W210" s="7"/>
      <c r="X210" s="7"/>
      <c r="Y210" s="55"/>
      <c r="Z210" s="56">
        <f t="shared" si="25"/>
        <v>0</v>
      </c>
      <c r="AA210" s="105"/>
      <c r="AB210" s="7"/>
      <c r="AC210" s="7"/>
      <c r="AD210" s="7"/>
      <c r="AE210" s="55"/>
      <c r="AF210" s="56">
        <f t="shared" si="26"/>
        <v>0</v>
      </c>
    </row>
    <row r="211" spans="2:32" ht="15.75" x14ac:dyDescent="0.2">
      <c r="B211" s="58" t="s">
        <v>25</v>
      </c>
      <c r="C211" s="49">
        <v>7.09</v>
      </c>
      <c r="D211" s="7"/>
      <c r="E211" s="59">
        <f>IF(C203="i",6,IF(C203="ii",4,IF(C203="iii",3,0)))</f>
        <v>6</v>
      </c>
      <c r="F211" s="7"/>
      <c r="G211" s="55">
        <f>IF($C$29="tidak",NA(),IF(C211="",NA(),IF(ISERROR(((7-C211)/(7-E211))/E211),NA(),((7-C211)/(7-E211))/E211)))</f>
        <v>-1.4999999999999977E-2</v>
      </c>
      <c r="H211" s="56">
        <f t="shared" si="27"/>
        <v>-1.4999999999999977E-2</v>
      </c>
      <c r="I211" s="49">
        <v>5.92</v>
      </c>
      <c r="J211" s="7"/>
      <c r="K211" s="59">
        <f>IF(C203="i",6,IF(C203="ii",4,IF(C203="iii",3,0)))</f>
        <v>6</v>
      </c>
      <c r="L211" s="7"/>
      <c r="M211" s="55">
        <f>IF($C$29="tidak",NA(),IF(I211="",NA(),IF(ISERROR(((7-I211)/(7-K211))/K211),NA(),((7-I211)/(7-K211))/K211)))</f>
        <v>0.18000000000000002</v>
      </c>
      <c r="N211" s="56">
        <f t="shared" si="28"/>
        <v>0.18000000000000002</v>
      </c>
      <c r="O211" s="49"/>
      <c r="P211" s="7"/>
      <c r="Q211" s="59">
        <f>IF(C203="i",6,IF(C203="ii",4,IF(C203="iii",3,0)))</f>
        <v>6</v>
      </c>
      <c r="R211" s="7"/>
      <c r="S211" s="55"/>
      <c r="T211" s="56">
        <f t="shared" si="24"/>
        <v>0</v>
      </c>
      <c r="U211" s="105"/>
      <c r="V211" s="7"/>
      <c r="W211" s="59">
        <f>IF(C203="i",6,IF(C203="ii",4,IF(C203="iii",3,0)))</f>
        <v>6</v>
      </c>
      <c r="X211" s="7"/>
      <c r="Y211" s="55"/>
      <c r="Z211" s="56">
        <f t="shared" si="25"/>
        <v>0</v>
      </c>
      <c r="AA211" s="105"/>
      <c r="AB211" s="7"/>
      <c r="AC211" s="59">
        <f>IF(I203="i",6,IF(I203="ii",4,IF(I203="iii",3,0)))</f>
        <v>0</v>
      </c>
      <c r="AD211" s="7"/>
      <c r="AE211" s="55"/>
      <c r="AF211" s="56">
        <f t="shared" si="26"/>
        <v>0</v>
      </c>
    </row>
    <row r="212" spans="2:32" ht="15.75" x14ac:dyDescent="0.2">
      <c r="B212" s="54" t="s">
        <v>26</v>
      </c>
      <c r="C212" s="49"/>
      <c r="D212" s="7"/>
      <c r="E212" s="61"/>
      <c r="F212" s="7"/>
      <c r="G212" s="55"/>
      <c r="H212" s="56">
        <f t="shared" si="27"/>
        <v>0</v>
      </c>
      <c r="I212" s="49"/>
      <c r="J212" s="7"/>
      <c r="K212" s="61"/>
      <c r="L212" s="7"/>
      <c r="M212" s="55"/>
      <c r="N212" s="56">
        <f t="shared" si="28"/>
        <v>0</v>
      </c>
      <c r="O212" s="49"/>
      <c r="P212" s="7"/>
      <c r="Q212" s="61"/>
      <c r="R212" s="7"/>
      <c r="S212" s="55"/>
      <c r="T212" s="56">
        <f t="shared" si="24"/>
        <v>0</v>
      </c>
      <c r="U212" s="105"/>
      <c r="V212" s="7"/>
      <c r="W212" s="61"/>
      <c r="X212" s="7"/>
      <c r="Y212" s="55"/>
      <c r="Z212" s="56">
        <f t="shared" si="25"/>
        <v>0</v>
      </c>
      <c r="AA212" s="105"/>
      <c r="AB212" s="7"/>
      <c r="AC212" s="61"/>
      <c r="AD212" s="7"/>
      <c r="AE212" s="55"/>
      <c r="AF212" s="56">
        <f t="shared" si="26"/>
        <v>0</v>
      </c>
    </row>
    <row r="213" spans="2:32" ht="15.75" x14ac:dyDescent="0.2">
      <c r="B213" s="58" t="s">
        <v>27</v>
      </c>
      <c r="C213" s="87">
        <v>9.3000000000000007</v>
      </c>
      <c r="D213" s="7"/>
      <c r="E213" s="61">
        <f>IF(C203="i",50,IF(C203="ii",50,IF(C203="iii",400,400)))</f>
        <v>50</v>
      </c>
      <c r="F213" s="7"/>
      <c r="G213" s="55">
        <f>IF($C$31="tidak",NA(),IF(C213="",NA(),IF(ISERROR(C213/E213),NA(),C213/E213)))</f>
        <v>0.18600000000000003</v>
      </c>
      <c r="H213" s="56">
        <f t="shared" si="27"/>
        <v>0.18600000000000003</v>
      </c>
      <c r="I213" s="96">
        <v>44.8</v>
      </c>
      <c r="J213" s="7"/>
      <c r="K213" s="61">
        <f>IF(C203="i",50,IF(C203="ii",50,IF(C203="iii",400,400)))</f>
        <v>50</v>
      </c>
      <c r="L213" s="7"/>
      <c r="M213" s="55">
        <f>IF($C$31="tidak",NA(),IF(I213="",NA(),IF(ISERROR(I213/K213),NA(),I213/K213)))</f>
        <v>0.89599999999999991</v>
      </c>
      <c r="N213" s="56">
        <f t="shared" si="28"/>
        <v>0.89599999999999991</v>
      </c>
      <c r="O213" s="87"/>
      <c r="P213" s="7"/>
      <c r="Q213" s="61">
        <f>IF(C203="i",50,IF(C203="ii",50,IF(C203="iii",400,400)))</f>
        <v>50</v>
      </c>
      <c r="R213" s="7"/>
      <c r="S213" s="55"/>
      <c r="T213" s="56">
        <f t="shared" si="24"/>
        <v>0</v>
      </c>
      <c r="U213" s="105"/>
      <c r="V213" s="7"/>
      <c r="W213" s="61">
        <f>IF(C203="i",50,IF(C203="ii",50,IF(C203="iii",400,400)))</f>
        <v>50</v>
      </c>
      <c r="X213" s="7"/>
      <c r="Y213" s="55"/>
      <c r="Z213" s="56">
        <f t="shared" si="25"/>
        <v>0</v>
      </c>
      <c r="AA213" s="105"/>
      <c r="AB213" s="7"/>
      <c r="AC213" s="61">
        <f>IF(I203="i",50,IF(I203="ii",50,IF(I203="iii",400,400)))</f>
        <v>400</v>
      </c>
      <c r="AD213" s="7"/>
      <c r="AE213" s="55"/>
      <c r="AF213" s="56">
        <f t="shared" si="26"/>
        <v>0</v>
      </c>
    </row>
    <row r="214" spans="2:32" ht="15.75" x14ac:dyDescent="0.2">
      <c r="B214" s="58" t="s">
        <v>29</v>
      </c>
      <c r="C214" s="49">
        <v>60</v>
      </c>
      <c r="D214" s="7"/>
      <c r="E214" s="61">
        <f>IF(C203="i",100,IF(C203="ii",1000,IF(C203="iii",2000,2000)))</f>
        <v>100</v>
      </c>
      <c r="F214" s="7"/>
      <c r="G214" s="88">
        <f>IF($C$32="tidak",NA(),IF(C214="",NA(),IF(ISERROR(C214/E214),NA(),C214/E214)))</f>
        <v>0.6</v>
      </c>
      <c r="H214" s="56">
        <f t="shared" si="27"/>
        <v>0.6</v>
      </c>
      <c r="I214" s="100">
        <v>34</v>
      </c>
      <c r="J214" s="7"/>
      <c r="K214" s="61">
        <f>IF(C203="i",100,IF(C203="ii",1000,IF(C203="iii",2000,2000)))</f>
        <v>100</v>
      </c>
      <c r="L214" s="7"/>
      <c r="M214" s="88">
        <f>IF($C$32="tidak",NA(),IF(I214="",NA(),IF(ISERROR(I214/K214),NA(),I214/K214)))</f>
        <v>0.34</v>
      </c>
      <c r="N214" s="56">
        <f t="shared" si="28"/>
        <v>0.34</v>
      </c>
      <c r="O214" s="49"/>
      <c r="P214" s="7"/>
      <c r="Q214" s="61">
        <f>IF(C203="i",100,IF(C203="ii",1000,IF(C203="iii",2000,2000)))</f>
        <v>100</v>
      </c>
      <c r="R214" s="7"/>
      <c r="S214" s="88"/>
      <c r="T214" s="56">
        <f t="shared" si="24"/>
        <v>0</v>
      </c>
      <c r="U214" s="105"/>
      <c r="V214" s="7"/>
      <c r="W214" s="61">
        <f>IF(C203="i",100,IF(C203="ii",1000,IF(C203="iii",2000,2000)))</f>
        <v>100</v>
      </c>
      <c r="X214" s="7"/>
      <c r="Y214" s="88"/>
      <c r="Z214" s="56">
        <f t="shared" si="25"/>
        <v>0</v>
      </c>
      <c r="AA214" s="105"/>
      <c r="AB214" s="7"/>
      <c r="AC214" s="61">
        <f>IF(I203="i",100,IF(I203="ii",1000,IF(I203="iii",2000,2000)))</f>
        <v>2000</v>
      </c>
      <c r="AD214" s="7"/>
      <c r="AE214" s="88"/>
      <c r="AF214" s="56">
        <f t="shared" si="26"/>
        <v>0</v>
      </c>
    </row>
    <row r="215" spans="2:32" ht="15.75" x14ac:dyDescent="0.2">
      <c r="B215" s="74" t="s">
        <v>30</v>
      </c>
      <c r="C215" s="49"/>
      <c r="D215" s="7"/>
      <c r="E215" s="61">
        <f>IF(C203="i",1000,IF(C203="ii",5000,IF(C203="iii",10000,10000)))</f>
        <v>1000</v>
      </c>
      <c r="F215" s="7"/>
      <c r="G215" s="88"/>
      <c r="H215" s="56">
        <f t="shared" si="27"/>
        <v>0</v>
      </c>
      <c r="I215" s="100"/>
      <c r="J215" s="7"/>
      <c r="K215" s="61">
        <f>IF(C203="i",1000,IF(C203="ii",5000,IF(C203="iii",10000,10000)))</f>
        <v>1000</v>
      </c>
      <c r="L215" s="7"/>
      <c r="M215" s="88"/>
      <c r="N215" s="56">
        <f t="shared" si="28"/>
        <v>0</v>
      </c>
      <c r="O215" s="49"/>
      <c r="P215" s="7"/>
      <c r="Q215" s="61">
        <f>IF(C203="i",1000,IF(C203="ii",5000,IF(C203="iii",10000,10000)))</f>
        <v>1000</v>
      </c>
      <c r="R215" s="7"/>
      <c r="S215" s="88"/>
      <c r="T215" s="56">
        <f t="shared" si="24"/>
        <v>0</v>
      </c>
      <c r="U215" s="106"/>
      <c r="V215" s="7"/>
      <c r="W215" s="61">
        <f>IF(C203="i",1000,IF(C203="ii",5000,IF(C203="iii",10000,10000)))</f>
        <v>1000</v>
      </c>
      <c r="X215" s="7"/>
      <c r="Y215" s="88"/>
      <c r="Z215" s="56">
        <f t="shared" si="25"/>
        <v>0</v>
      </c>
      <c r="AA215" s="106"/>
      <c r="AB215" s="7"/>
      <c r="AC215" s="61">
        <f>IF(I203="i",1000,IF(I203="ii",5000,IF(I203="iii",10000,10000)))</f>
        <v>10000</v>
      </c>
      <c r="AD215" s="7"/>
      <c r="AE215" s="88"/>
      <c r="AF215" s="56">
        <f t="shared" si="26"/>
        <v>0</v>
      </c>
    </row>
    <row r="216" spans="2:32" ht="15.75" x14ac:dyDescent="0.2">
      <c r="B216" s="58" t="s">
        <v>31</v>
      </c>
      <c r="C216" s="49">
        <v>1.75</v>
      </c>
      <c r="D216" s="7"/>
      <c r="E216" s="61">
        <f>IF(C203="i",2,IF(C203="ii",3,IF(C203="iii",6,12)))</f>
        <v>2</v>
      </c>
      <c r="F216" s="7"/>
      <c r="G216" s="55">
        <f>IF($C$34="tidak",NA(),IF(C216="",NA(),IF(ISERROR(C216/E216),NA(),C216/E216)))</f>
        <v>0.875</v>
      </c>
      <c r="H216" s="56">
        <f t="shared" si="27"/>
        <v>0.875</v>
      </c>
      <c r="I216" s="100">
        <v>1.6</v>
      </c>
      <c r="J216" s="7"/>
      <c r="K216" s="61">
        <f>IF(C203="i",2,IF(C203="ii",3,IF(C203="iii",6,12)))</f>
        <v>2</v>
      </c>
      <c r="L216" s="7"/>
      <c r="M216" s="55">
        <f>IF($C$34="tidak",NA(),IF(I216="",NA(),IF(ISERROR(I216/K216),NA(),I216/K216)))</f>
        <v>0.8</v>
      </c>
      <c r="N216" s="56">
        <f t="shared" si="28"/>
        <v>0.8</v>
      </c>
      <c r="O216" s="49"/>
      <c r="P216" s="7"/>
      <c r="Q216" s="61">
        <f>IF(C203="i",2,IF(C203="ii",3,IF(C203="iii",6,12)))</f>
        <v>2</v>
      </c>
      <c r="R216" s="7"/>
      <c r="S216" s="55"/>
      <c r="T216" s="56">
        <f t="shared" si="24"/>
        <v>0</v>
      </c>
      <c r="U216" s="105"/>
      <c r="V216" s="7"/>
      <c r="W216" s="61">
        <f>IF(C203="i",2,IF(C203="ii",3,IF(C203="iii",6,12)))</f>
        <v>2</v>
      </c>
      <c r="X216" s="7"/>
      <c r="Y216" s="55"/>
      <c r="Z216" s="56">
        <f t="shared" si="25"/>
        <v>0</v>
      </c>
      <c r="AA216" s="105"/>
      <c r="AB216" s="7"/>
      <c r="AC216" s="61">
        <f>IF(I203="i",2,IF(I203="ii",3,IF(I203="iii",6,12)))</f>
        <v>12</v>
      </c>
      <c r="AD216" s="7"/>
      <c r="AE216" s="55"/>
      <c r="AF216" s="56">
        <f t="shared" si="26"/>
        <v>0</v>
      </c>
    </row>
    <row r="217" spans="2:32" ht="15.75" x14ac:dyDescent="0.2">
      <c r="B217" s="58" t="s">
        <v>32</v>
      </c>
      <c r="C217" s="49">
        <v>9.31</v>
      </c>
      <c r="D217" s="7"/>
      <c r="E217" s="61">
        <f>IF(C203="i",10,IF(C203="ii",25,IF(C203="iii",50,100)))</f>
        <v>10</v>
      </c>
      <c r="F217" s="7"/>
      <c r="G217" s="55">
        <f>IF($C$35="tidak",NA(),IF(C217="",NA(),IF(ISERROR(C217/E217),NA(),C217/E217)))</f>
        <v>0.93100000000000005</v>
      </c>
      <c r="H217" s="56">
        <f t="shared" si="27"/>
        <v>0.93100000000000005</v>
      </c>
      <c r="I217" s="100">
        <v>9.01</v>
      </c>
      <c r="J217" s="7"/>
      <c r="K217" s="61">
        <f>IF(C203="i",10,IF(C203="ii",25,IF(C203="iii",50,100)))</f>
        <v>10</v>
      </c>
      <c r="L217" s="7"/>
      <c r="M217" s="55">
        <f>IF($C$35="tidak",NA(),IF(I217="",NA(),IF(ISERROR(I217/K217),NA(),I217/K217)))</f>
        <v>0.90100000000000002</v>
      </c>
      <c r="N217" s="56">
        <f t="shared" si="28"/>
        <v>0.90100000000000002</v>
      </c>
      <c r="O217" s="49"/>
      <c r="P217" s="7"/>
      <c r="Q217" s="61">
        <f>IF(C203="i",10,IF(C203="ii",25,IF(C203="iii",50,100)))</f>
        <v>10</v>
      </c>
      <c r="R217" s="7"/>
      <c r="S217" s="55"/>
      <c r="T217" s="56">
        <f t="shared" si="24"/>
        <v>0</v>
      </c>
      <c r="U217" s="105"/>
      <c r="V217" s="7"/>
      <c r="W217" s="61">
        <f>IF(C203="i",10,IF(C203="ii",25,IF(C203="iii",50,100)))</f>
        <v>10</v>
      </c>
      <c r="X217" s="7"/>
      <c r="Y217" s="55"/>
      <c r="Z217" s="56">
        <f t="shared" si="25"/>
        <v>0</v>
      </c>
      <c r="AA217" s="105"/>
      <c r="AB217" s="7"/>
      <c r="AC217" s="61">
        <f>IF(I203="i",10,IF(I203="ii",25,IF(I203="iii",50,100)))</f>
        <v>100</v>
      </c>
      <c r="AD217" s="7"/>
      <c r="AE217" s="55"/>
      <c r="AF217" s="56">
        <f t="shared" si="26"/>
        <v>0</v>
      </c>
    </row>
    <row r="218" spans="2:32" ht="15.75" x14ac:dyDescent="0.2">
      <c r="B218" s="54" t="s">
        <v>33</v>
      </c>
      <c r="C218" s="49"/>
      <c r="D218" s="7"/>
      <c r="E218" s="61">
        <f>IF(C203="i",0.3,1000000)</f>
        <v>0.3</v>
      </c>
      <c r="F218" s="7"/>
      <c r="G218" s="55"/>
      <c r="H218" s="56">
        <f t="shared" si="27"/>
        <v>0</v>
      </c>
      <c r="I218" s="49"/>
      <c r="J218" s="7"/>
      <c r="K218" s="61">
        <f>IF(C203="i",0.3,1000000)</f>
        <v>0.3</v>
      </c>
      <c r="L218" s="7"/>
      <c r="M218" s="55"/>
      <c r="N218" s="56">
        <f t="shared" si="28"/>
        <v>0</v>
      </c>
      <c r="O218" s="49"/>
      <c r="P218" s="7"/>
      <c r="Q218" s="61">
        <f>IF(C203="i",0.3,1000000)</f>
        <v>0.3</v>
      </c>
      <c r="R218" s="7"/>
      <c r="S218" s="55"/>
      <c r="T218" s="56">
        <f t="shared" si="24"/>
        <v>0</v>
      </c>
      <c r="U218" s="107"/>
      <c r="V218" s="7"/>
      <c r="W218" s="61">
        <f>IF(C203="i",0.3,1000000)</f>
        <v>0.3</v>
      </c>
      <c r="X218" s="7"/>
      <c r="Y218" s="55"/>
      <c r="Z218" s="56">
        <f t="shared" si="25"/>
        <v>0</v>
      </c>
      <c r="AA218" s="107"/>
      <c r="AB218" s="7"/>
      <c r="AC218" s="61">
        <f>IF(I203="i",0.3,1000000)</f>
        <v>1000000</v>
      </c>
      <c r="AD218" s="7"/>
      <c r="AE218" s="55"/>
      <c r="AF218" s="56">
        <f t="shared" si="26"/>
        <v>0</v>
      </c>
    </row>
    <row r="219" spans="2:32" ht="15.75" x14ac:dyDescent="0.2">
      <c r="B219" s="54" t="s">
        <v>34</v>
      </c>
      <c r="C219" s="49"/>
      <c r="D219" s="7"/>
      <c r="E219" s="61">
        <f>IF(C203="iv",2,0.05)</f>
        <v>0.05</v>
      </c>
      <c r="F219" s="7"/>
      <c r="G219" s="55"/>
      <c r="H219" s="56">
        <f t="shared" si="27"/>
        <v>0</v>
      </c>
      <c r="I219" s="49"/>
      <c r="J219" s="7"/>
      <c r="K219" s="61">
        <f>IF(C203="iv",2,0.05)</f>
        <v>0.05</v>
      </c>
      <c r="L219" s="7"/>
      <c r="M219" s="55"/>
      <c r="N219" s="56">
        <f t="shared" si="28"/>
        <v>0</v>
      </c>
      <c r="O219" s="49"/>
      <c r="P219" s="7"/>
      <c r="Q219" s="61">
        <f>IF(C203="iv",2,0.05)</f>
        <v>0.05</v>
      </c>
      <c r="R219" s="7"/>
      <c r="S219" s="55"/>
      <c r="T219" s="56">
        <f t="shared" si="24"/>
        <v>0</v>
      </c>
      <c r="U219" s="105"/>
      <c r="V219" s="7"/>
      <c r="W219" s="61">
        <f>IF(C203="iv",2,0.05)</f>
        <v>0.05</v>
      </c>
      <c r="X219" s="7"/>
      <c r="Y219" s="55"/>
      <c r="Z219" s="56">
        <f t="shared" si="25"/>
        <v>0</v>
      </c>
      <c r="AA219" s="105"/>
      <c r="AB219" s="7"/>
      <c r="AC219" s="61">
        <f>IF(I203="iv",2,0.05)</f>
        <v>0.05</v>
      </c>
      <c r="AD219" s="7"/>
      <c r="AE219" s="55"/>
      <c r="AF219" s="56">
        <f t="shared" si="26"/>
        <v>0</v>
      </c>
    </row>
    <row r="220" spans="2:32" ht="15.75" x14ac:dyDescent="0.2">
      <c r="B220" s="54" t="s">
        <v>35</v>
      </c>
      <c r="C220" s="90"/>
      <c r="D220" s="7"/>
      <c r="E220" s="61">
        <f>IF(C203="i",0.5,1000000)</f>
        <v>0.5</v>
      </c>
      <c r="F220" s="7"/>
      <c r="G220" s="55"/>
      <c r="H220" s="56">
        <f t="shared" si="27"/>
        <v>0</v>
      </c>
      <c r="I220" s="96"/>
      <c r="J220" s="7"/>
      <c r="K220" s="61">
        <f>IF(C203="i",0.5,1000000)</f>
        <v>0.5</v>
      </c>
      <c r="L220" s="7"/>
      <c r="M220" s="55"/>
      <c r="N220" s="56">
        <f t="shared" si="28"/>
        <v>0</v>
      </c>
      <c r="O220" s="90"/>
      <c r="P220" s="7"/>
      <c r="Q220" s="61">
        <f>IF(C203="i",0.5,1000000)</f>
        <v>0.5</v>
      </c>
      <c r="R220" s="7"/>
      <c r="S220" s="55"/>
      <c r="T220" s="56">
        <f t="shared" si="24"/>
        <v>0</v>
      </c>
      <c r="U220" s="105"/>
      <c r="V220" s="7"/>
      <c r="W220" s="61">
        <f>IF(C203="i",0.5,1000000)</f>
        <v>0.5</v>
      </c>
      <c r="X220" s="7"/>
      <c r="Y220" s="55"/>
      <c r="Z220" s="56">
        <f t="shared" si="25"/>
        <v>0</v>
      </c>
      <c r="AA220" s="105"/>
      <c r="AB220" s="7"/>
      <c r="AC220" s="61">
        <f>IF(I203="i",0.5,1000000)</f>
        <v>1000000</v>
      </c>
      <c r="AD220" s="7"/>
      <c r="AE220" s="55"/>
      <c r="AF220" s="56">
        <f t="shared" si="26"/>
        <v>0</v>
      </c>
    </row>
    <row r="221" spans="2:32" ht="15.75" x14ac:dyDescent="0.2">
      <c r="B221" s="58" t="s">
        <v>36</v>
      </c>
      <c r="C221" s="90">
        <v>0.2</v>
      </c>
      <c r="D221" s="7"/>
      <c r="E221" s="61">
        <f>IF(C203="i",10,IF(C203="ii",10,IF(C203="iii",20,20)))</f>
        <v>10</v>
      </c>
      <c r="F221" s="7"/>
      <c r="G221" s="55">
        <f>IF($C$39="tidak",NA(),IF(C221="",NA(),IF(ISERROR(C221/E221),NA(),C221/E221)))</f>
        <v>0.02</v>
      </c>
      <c r="H221" s="56">
        <f t="shared" si="27"/>
        <v>0.02</v>
      </c>
      <c r="I221" s="96">
        <v>0.3</v>
      </c>
      <c r="J221" s="7"/>
      <c r="K221" s="61">
        <f>IF(C203="i",10,IF(C203="ii",10,IF(C203="iii",20,20)))</f>
        <v>10</v>
      </c>
      <c r="L221" s="7"/>
      <c r="M221" s="55">
        <f>IF($C$39="tidak",NA(),IF(I221="",NA(),IF(ISERROR(I221/K221),NA(),I221/K221)))</f>
        <v>0.03</v>
      </c>
      <c r="N221" s="56">
        <f t="shared" si="28"/>
        <v>0.03</v>
      </c>
      <c r="O221" s="90"/>
      <c r="P221" s="7"/>
      <c r="Q221" s="61">
        <f>IF(C203="i",10,IF(C203="ii",10,IF(C203="iii",20,20)))</f>
        <v>10</v>
      </c>
      <c r="R221" s="7"/>
      <c r="S221" s="55"/>
      <c r="T221" s="56">
        <f t="shared" si="24"/>
        <v>0</v>
      </c>
      <c r="U221" s="105"/>
      <c r="V221" s="7"/>
      <c r="W221" s="61">
        <f>IF(C203="i",10,IF(C203="ii",10,IF(C203="iii",20,20)))</f>
        <v>10</v>
      </c>
      <c r="X221" s="7"/>
      <c r="Y221" s="55"/>
      <c r="Z221" s="56">
        <f t="shared" si="25"/>
        <v>0</v>
      </c>
      <c r="AA221" s="105"/>
      <c r="AB221" s="7"/>
      <c r="AC221" s="61">
        <f>IF(I203="i",10,IF(I203="ii",10,IF(I203="iii",20,20)))</f>
        <v>20</v>
      </c>
      <c r="AD221" s="7"/>
      <c r="AE221" s="55"/>
      <c r="AF221" s="56">
        <f t="shared" si="26"/>
        <v>0</v>
      </c>
    </row>
    <row r="222" spans="2:32" ht="15.75" x14ac:dyDescent="0.2">
      <c r="B222" s="58" t="s">
        <v>37</v>
      </c>
      <c r="C222" s="90">
        <v>0.19</v>
      </c>
      <c r="D222" s="7"/>
      <c r="E222" s="61">
        <f>IF(C203="i",0.2,IF(C203="ii",0.2,IF(C203="iii",1,5)))</f>
        <v>0.2</v>
      </c>
      <c r="F222" s="7"/>
      <c r="G222" s="55">
        <f>IF($C$40="tidak",NA(),IF(C222="",NA(),IF(ISERROR(C222/E222),NA(),C222/E222)))</f>
        <v>0.95</v>
      </c>
      <c r="H222" s="56">
        <f t="shared" si="27"/>
        <v>0.95</v>
      </c>
      <c r="I222" s="96">
        <v>0.19</v>
      </c>
      <c r="J222" s="7"/>
      <c r="K222" s="61">
        <f>IF(C203="i",0.2,IF(C203="ii",0.2,IF(C203="iii",1,5)))</f>
        <v>0.2</v>
      </c>
      <c r="L222" s="7"/>
      <c r="M222" s="55">
        <f>IF($C$40="tidak",NA(),IF(I222="",NA(),IF(ISERROR(I222/K222),NA(),I222/K222)))</f>
        <v>0.95</v>
      </c>
      <c r="N222" s="56">
        <f t="shared" si="28"/>
        <v>0.95</v>
      </c>
      <c r="O222" s="90"/>
      <c r="P222" s="7"/>
      <c r="Q222" s="61">
        <f>IF(C203="i",0.2,IF(C203="ii",0.2,IF(C203="iii",1,5)))</f>
        <v>0.2</v>
      </c>
      <c r="R222" s="7"/>
      <c r="S222" s="55"/>
      <c r="T222" s="56">
        <f t="shared" si="24"/>
        <v>0</v>
      </c>
      <c r="U222" s="105"/>
      <c r="V222" s="7"/>
      <c r="W222" s="61">
        <f>IF(C203="i",0.2,IF(C203="ii",0.2,IF(C203="iii",1,5)))</f>
        <v>0.2</v>
      </c>
      <c r="X222" s="7"/>
      <c r="Y222" s="55"/>
      <c r="Z222" s="56">
        <f t="shared" si="25"/>
        <v>0</v>
      </c>
      <c r="AA222" s="105"/>
      <c r="AB222" s="7"/>
      <c r="AC222" s="61">
        <f>IF(I203="i",0.2,IF(I203="ii",0.2,IF(I203="iii",1,5)))</f>
        <v>5</v>
      </c>
      <c r="AD222" s="7"/>
      <c r="AE222" s="55"/>
      <c r="AF222" s="56">
        <f t="shared" si="26"/>
        <v>0</v>
      </c>
    </row>
    <row r="223" spans="2:32" x14ac:dyDescent="0.2">
      <c r="B223" s="54" t="s">
        <v>38</v>
      </c>
      <c r="C223" s="75"/>
      <c r="D223" s="7"/>
      <c r="E223" s="61">
        <f>IF(C203="iv",1000000,200)</f>
        <v>200</v>
      </c>
      <c r="F223" s="7"/>
      <c r="G223" s="55"/>
      <c r="H223" s="56">
        <f t="shared" si="27"/>
        <v>0</v>
      </c>
      <c r="I223" s="75"/>
      <c r="J223" s="7"/>
      <c r="K223" s="61">
        <f>IF(C203="iv",1000000,200)</f>
        <v>200</v>
      </c>
      <c r="L223" s="7"/>
      <c r="M223" s="55"/>
      <c r="N223" s="56">
        <f t="shared" si="28"/>
        <v>0</v>
      </c>
      <c r="O223" s="75"/>
      <c r="P223" s="7"/>
      <c r="Q223" s="61">
        <f>IF(C203="iv",1000000,200)</f>
        <v>200</v>
      </c>
      <c r="R223" s="7"/>
      <c r="S223" s="55"/>
      <c r="T223" s="56">
        <f t="shared" si="24"/>
        <v>0</v>
      </c>
      <c r="U223" s="75"/>
      <c r="V223" s="7"/>
      <c r="W223" s="61">
        <f>IF(C203="iv",1000000,200)</f>
        <v>200</v>
      </c>
      <c r="X223" s="7"/>
      <c r="Y223" s="55"/>
      <c r="Z223" s="56">
        <f t="shared" si="25"/>
        <v>0</v>
      </c>
      <c r="AA223" s="75"/>
      <c r="AB223" s="7"/>
      <c r="AC223" s="61">
        <f>IF(I203="iv",1000000,200)</f>
        <v>200</v>
      </c>
      <c r="AD223" s="7"/>
      <c r="AE223" s="55"/>
      <c r="AF223" s="56">
        <f t="shared" si="26"/>
        <v>0</v>
      </c>
    </row>
    <row r="224" spans="2:32" x14ac:dyDescent="0.2">
      <c r="B224" s="54" t="s">
        <v>39</v>
      </c>
      <c r="C224" s="75"/>
      <c r="D224" s="7"/>
      <c r="E224" s="61">
        <v>0.01</v>
      </c>
      <c r="F224" s="7"/>
      <c r="G224" s="55"/>
      <c r="H224" s="56">
        <f t="shared" si="27"/>
        <v>0</v>
      </c>
      <c r="I224" s="75"/>
      <c r="J224" s="7"/>
      <c r="K224" s="61">
        <v>0.01</v>
      </c>
      <c r="L224" s="7"/>
      <c r="M224" s="55"/>
      <c r="N224" s="56">
        <f t="shared" si="28"/>
        <v>0</v>
      </c>
      <c r="O224" s="75"/>
      <c r="P224" s="7"/>
      <c r="Q224" s="61">
        <v>0.01</v>
      </c>
      <c r="R224" s="7"/>
      <c r="S224" s="55"/>
      <c r="T224" s="56">
        <f t="shared" si="24"/>
        <v>0</v>
      </c>
      <c r="U224" s="75"/>
      <c r="V224" s="7"/>
      <c r="W224" s="61">
        <v>0.01</v>
      </c>
      <c r="X224" s="7"/>
      <c r="Y224" s="55"/>
      <c r="Z224" s="56">
        <f t="shared" si="25"/>
        <v>0</v>
      </c>
      <c r="AA224" s="75"/>
      <c r="AB224" s="7"/>
      <c r="AC224" s="61">
        <v>0.01</v>
      </c>
      <c r="AD224" s="7"/>
      <c r="AE224" s="55"/>
      <c r="AF224" s="56">
        <f t="shared" si="26"/>
        <v>0</v>
      </c>
    </row>
    <row r="225" spans="2:32" x14ac:dyDescent="0.2">
      <c r="B225" s="54" t="s">
        <v>41</v>
      </c>
      <c r="C225" s="75"/>
      <c r="D225" s="7"/>
      <c r="E225" s="61">
        <f>IF(C203="iv",0.2,0.02)</f>
        <v>0.02</v>
      </c>
      <c r="F225" s="7"/>
      <c r="G225" s="55"/>
      <c r="H225" s="56">
        <f t="shared" si="27"/>
        <v>0</v>
      </c>
      <c r="I225" s="75"/>
      <c r="J225" s="7"/>
      <c r="K225" s="61">
        <f>IF(C203="iv",0.2,0.02)</f>
        <v>0.02</v>
      </c>
      <c r="L225" s="7"/>
      <c r="M225" s="55"/>
      <c r="N225" s="56">
        <f t="shared" si="28"/>
        <v>0</v>
      </c>
      <c r="O225" s="75"/>
      <c r="P225" s="7"/>
      <c r="Q225" s="61">
        <f>IF(C203="iv",0.2,0.02)</f>
        <v>0.02</v>
      </c>
      <c r="R225" s="7"/>
      <c r="S225" s="55"/>
      <c r="T225" s="56">
        <f t="shared" si="24"/>
        <v>0</v>
      </c>
      <c r="U225" s="75"/>
      <c r="V225" s="7"/>
      <c r="W225" s="61">
        <f>IF(C203="iv",0.2,0.02)</f>
        <v>0.02</v>
      </c>
      <c r="X225" s="7"/>
      <c r="Y225" s="55"/>
      <c r="Z225" s="56">
        <f t="shared" si="25"/>
        <v>0</v>
      </c>
      <c r="AA225" s="75"/>
      <c r="AB225" s="7"/>
      <c r="AC225" s="61">
        <f>IF(I203="iv",0.2,0.02)</f>
        <v>0.02</v>
      </c>
      <c r="AD225" s="7"/>
      <c r="AE225" s="55"/>
      <c r="AF225" s="56">
        <f t="shared" si="26"/>
        <v>0</v>
      </c>
    </row>
    <row r="226" spans="2:32" x14ac:dyDescent="0.2">
      <c r="B226" s="54" t="s">
        <v>42</v>
      </c>
      <c r="C226" s="75"/>
      <c r="D226" s="7"/>
      <c r="E226" s="61">
        <f>IF(C203="i",0.001,IF(C203="ii",0.002,IF(C203="iii",0.002,0.005)))</f>
        <v>1E-3</v>
      </c>
      <c r="F226" s="7"/>
      <c r="G226" s="55"/>
      <c r="H226" s="56">
        <f t="shared" si="27"/>
        <v>0</v>
      </c>
      <c r="I226" s="75"/>
      <c r="J226" s="7"/>
      <c r="K226" s="61">
        <f>IF(C203="i",0.001,IF(C203="ii",0.002,IF(C203="iii",0.002,0.005)))</f>
        <v>1E-3</v>
      </c>
      <c r="L226" s="7"/>
      <c r="M226" s="55"/>
      <c r="N226" s="56">
        <f t="shared" si="28"/>
        <v>0</v>
      </c>
      <c r="O226" s="75"/>
      <c r="P226" s="7"/>
      <c r="Q226" s="61">
        <f>IF(C203="i",0.001,IF(C203="ii",0.002,IF(C203="iii",0.002,0.005)))</f>
        <v>1E-3</v>
      </c>
      <c r="R226" s="7"/>
      <c r="S226" s="55"/>
      <c r="T226" s="56">
        <f t="shared" si="24"/>
        <v>0</v>
      </c>
      <c r="U226" s="75"/>
      <c r="V226" s="7"/>
      <c r="W226" s="61">
        <f>IF(C203="i",0.001,IF(C203="ii",0.002,IF(C203="iii",0.002,0.005)))</f>
        <v>1E-3</v>
      </c>
      <c r="X226" s="7"/>
      <c r="Y226" s="55"/>
      <c r="Z226" s="56">
        <f t="shared" si="25"/>
        <v>0</v>
      </c>
      <c r="AA226" s="75"/>
      <c r="AB226" s="7"/>
      <c r="AC226" s="61">
        <f>IF(I203="i",0.001,IF(I203="ii",0.002,IF(I203="iii",0.002,0.005)))</f>
        <v>5.0000000000000001E-3</v>
      </c>
      <c r="AD226" s="7"/>
      <c r="AE226" s="55"/>
      <c r="AF226" s="56">
        <f t="shared" si="26"/>
        <v>0</v>
      </c>
    </row>
    <row r="227" spans="2:32" x14ac:dyDescent="0.2">
      <c r="B227" s="54" t="s">
        <v>43</v>
      </c>
      <c r="C227" s="75"/>
      <c r="D227" s="7"/>
      <c r="E227" s="61">
        <f>IF(C203="i",0.1,1000000)</f>
        <v>0.1</v>
      </c>
      <c r="F227" s="7"/>
      <c r="G227" s="55"/>
      <c r="H227" s="56">
        <f t="shared" si="27"/>
        <v>0</v>
      </c>
      <c r="I227" s="75"/>
      <c r="J227" s="7"/>
      <c r="K227" s="61">
        <f>IF(C203="i",0.1,1000000)</f>
        <v>0.1</v>
      </c>
      <c r="L227" s="7"/>
      <c r="M227" s="55"/>
      <c r="N227" s="56">
        <f t="shared" si="28"/>
        <v>0</v>
      </c>
      <c r="O227" s="75"/>
      <c r="P227" s="7"/>
      <c r="Q227" s="61">
        <f>IF(C203="i",0.1,1000000)</f>
        <v>0.1</v>
      </c>
      <c r="R227" s="7"/>
      <c r="S227" s="55"/>
      <c r="T227" s="56">
        <f t="shared" si="24"/>
        <v>0</v>
      </c>
      <c r="U227" s="75"/>
      <c r="V227" s="7"/>
      <c r="W227" s="61">
        <f>IF(C203="i",0.1,1000000)</f>
        <v>0.1</v>
      </c>
      <c r="X227" s="7"/>
      <c r="Y227" s="55"/>
      <c r="Z227" s="56">
        <f t="shared" si="25"/>
        <v>0</v>
      </c>
      <c r="AA227" s="75"/>
      <c r="AB227" s="7"/>
      <c r="AC227" s="61">
        <f>IF(I203="i",0.1,1000000)</f>
        <v>1000000</v>
      </c>
      <c r="AD227" s="7"/>
      <c r="AE227" s="55"/>
      <c r="AF227" s="56">
        <f t="shared" si="26"/>
        <v>0</v>
      </c>
    </row>
    <row r="228" spans="2:32" x14ac:dyDescent="0.2">
      <c r="B228" s="54" t="s">
        <v>44</v>
      </c>
      <c r="C228" s="75"/>
      <c r="D228" s="7"/>
      <c r="E228" s="61">
        <f>IF(C203="i",400,1000000)</f>
        <v>400</v>
      </c>
      <c r="F228" s="7"/>
      <c r="G228" s="55"/>
      <c r="H228" s="56">
        <f t="shared" si="27"/>
        <v>0</v>
      </c>
      <c r="I228" s="75"/>
      <c r="J228" s="7"/>
      <c r="K228" s="61">
        <f>IF(C203="i",400,1000000)</f>
        <v>400</v>
      </c>
      <c r="L228" s="7"/>
      <c r="M228" s="55"/>
      <c r="N228" s="56">
        <f t="shared" si="28"/>
        <v>0</v>
      </c>
      <c r="O228" s="75"/>
      <c r="P228" s="7"/>
      <c r="Q228" s="61">
        <f>IF(C203="i",400,1000000)</f>
        <v>400</v>
      </c>
      <c r="R228" s="7"/>
      <c r="S228" s="55"/>
      <c r="T228" s="56">
        <f t="shared" si="24"/>
        <v>0</v>
      </c>
      <c r="U228" s="75"/>
      <c r="V228" s="7"/>
      <c r="W228" s="61">
        <f>IF(C203="i",400,1000000)</f>
        <v>400</v>
      </c>
      <c r="X228" s="7"/>
      <c r="Y228" s="55"/>
      <c r="Z228" s="56">
        <f t="shared" si="25"/>
        <v>0</v>
      </c>
      <c r="AA228" s="75"/>
      <c r="AB228" s="7"/>
      <c r="AC228" s="61">
        <f>IF(I203="i",400,1000000)</f>
        <v>1000000</v>
      </c>
      <c r="AD228" s="7"/>
      <c r="AE228" s="55"/>
      <c r="AF228" s="56">
        <f t="shared" si="26"/>
        <v>0</v>
      </c>
    </row>
    <row r="229" spans="2:32" x14ac:dyDescent="0.2">
      <c r="B229" s="54" t="s">
        <v>45</v>
      </c>
      <c r="C229" s="75"/>
      <c r="D229" s="7"/>
      <c r="E229" s="61"/>
      <c r="F229" s="7"/>
      <c r="G229" s="55"/>
      <c r="H229" s="56">
        <f t="shared" si="27"/>
        <v>0</v>
      </c>
      <c r="I229" s="75"/>
      <c r="J229" s="7"/>
      <c r="K229" s="61"/>
      <c r="L229" s="7"/>
      <c r="M229" s="55"/>
      <c r="N229" s="56">
        <f t="shared" si="28"/>
        <v>0</v>
      </c>
      <c r="O229" s="75"/>
      <c r="P229" s="7"/>
      <c r="Q229" s="61"/>
      <c r="R229" s="7"/>
      <c r="S229" s="55"/>
      <c r="T229" s="56">
        <f t="shared" si="24"/>
        <v>0</v>
      </c>
      <c r="U229" s="75"/>
      <c r="V229" s="7"/>
      <c r="W229" s="61"/>
      <c r="X229" s="7"/>
      <c r="Y229" s="55"/>
      <c r="Z229" s="56">
        <f t="shared" si="25"/>
        <v>0</v>
      </c>
      <c r="AA229" s="75"/>
      <c r="AB229" s="7"/>
      <c r="AC229" s="61"/>
      <c r="AD229" s="7"/>
      <c r="AE229" s="55"/>
      <c r="AF229" s="56">
        <f t="shared" si="26"/>
        <v>0</v>
      </c>
    </row>
    <row r="230" spans="2:32" x14ac:dyDescent="0.2">
      <c r="B230" s="54" t="s">
        <v>46</v>
      </c>
      <c r="C230" s="75"/>
      <c r="D230" s="7"/>
      <c r="E230" s="61">
        <f>IF(C203="iv",1000000,0.06)</f>
        <v>0.06</v>
      </c>
      <c r="F230" s="7"/>
      <c r="G230" s="55"/>
      <c r="H230" s="56">
        <f t="shared" si="27"/>
        <v>0</v>
      </c>
      <c r="I230" s="75"/>
      <c r="J230" s="7"/>
      <c r="K230" s="61">
        <f>IF(C203="iv",1000000,0.06)</f>
        <v>0.06</v>
      </c>
      <c r="L230" s="7"/>
      <c r="M230" s="55"/>
      <c r="N230" s="56">
        <f t="shared" si="28"/>
        <v>0</v>
      </c>
      <c r="O230" s="75"/>
      <c r="P230" s="7"/>
      <c r="Q230" s="61">
        <f>IF(C203="iv",1000000,0.06)</f>
        <v>0.06</v>
      </c>
      <c r="R230" s="7"/>
      <c r="S230" s="55"/>
      <c r="T230" s="56">
        <f t="shared" si="24"/>
        <v>0</v>
      </c>
      <c r="U230" s="75"/>
      <c r="V230" s="7"/>
      <c r="W230" s="61">
        <f>IF(C203="iv",1000000,0.06)</f>
        <v>0.06</v>
      </c>
      <c r="X230" s="7"/>
      <c r="Y230" s="55"/>
      <c r="Z230" s="56">
        <f t="shared" si="25"/>
        <v>0</v>
      </c>
      <c r="AA230" s="75"/>
      <c r="AB230" s="7"/>
      <c r="AC230" s="61">
        <f>IF(I203="iv",1000000,0.06)</f>
        <v>0.06</v>
      </c>
      <c r="AD230" s="7"/>
      <c r="AE230" s="55"/>
      <c r="AF230" s="56">
        <f t="shared" si="26"/>
        <v>0</v>
      </c>
    </row>
    <row r="231" spans="2:32" x14ac:dyDescent="0.2">
      <c r="B231" s="54" t="s">
        <v>47</v>
      </c>
      <c r="C231" s="75"/>
      <c r="D231" s="7"/>
      <c r="E231" s="61">
        <f>IF(C203="iv",1,0.03)</f>
        <v>0.03</v>
      </c>
      <c r="F231" s="7"/>
      <c r="G231" s="55"/>
      <c r="H231" s="56">
        <f t="shared" si="27"/>
        <v>0</v>
      </c>
      <c r="I231" s="75"/>
      <c r="J231" s="7"/>
      <c r="K231" s="61">
        <f>IF(C203="iv",1,0.03)</f>
        <v>0.03</v>
      </c>
      <c r="L231" s="7"/>
      <c r="M231" s="55"/>
      <c r="N231" s="56">
        <f t="shared" si="28"/>
        <v>0</v>
      </c>
      <c r="O231" s="75"/>
      <c r="P231" s="7"/>
      <c r="Q231" s="61">
        <f>IF(C203="iv",1,0.03)</f>
        <v>0.03</v>
      </c>
      <c r="R231" s="7"/>
      <c r="S231" s="55"/>
      <c r="T231" s="56">
        <f t="shared" si="24"/>
        <v>0</v>
      </c>
      <c r="U231" s="75"/>
      <c r="V231" s="7"/>
      <c r="W231" s="61">
        <f>IF(C203="iv",1,0.03)</f>
        <v>0.03</v>
      </c>
      <c r="X231" s="7"/>
      <c r="Y231" s="55"/>
      <c r="Z231" s="56">
        <f t="shared" si="25"/>
        <v>0</v>
      </c>
      <c r="AA231" s="75"/>
      <c r="AB231" s="7"/>
      <c r="AC231" s="61">
        <f>IF(I203="iv",1,0.03)</f>
        <v>0.03</v>
      </c>
      <c r="AD231" s="7"/>
      <c r="AE231" s="55"/>
      <c r="AF231" s="56">
        <f t="shared" si="26"/>
        <v>0</v>
      </c>
    </row>
    <row r="232" spans="2:32" x14ac:dyDescent="0.2">
      <c r="B232" s="54" t="s">
        <v>48</v>
      </c>
      <c r="C232" s="75"/>
      <c r="D232" s="7"/>
      <c r="E232" s="61"/>
      <c r="F232" s="7"/>
      <c r="G232" s="55"/>
      <c r="H232" s="56">
        <f t="shared" si="27"/>
        <v>0</v>
      </c>
      <c r="I232" s="75"/>
      <c r="J232" s="7"/>
      <c r="K232" s="61"/>
      <c r="L232" s="7"/>
      <c r="M232" s="55"/>
      <c r="N232" s="56">
        <f t="shared" si="28"/>
        <v>0</v>
      </c>
      <c r="O232" s="75"/>
      <c r="P232" s="7"/>
      <c r="Q232" s="61"/>
      <c r="R232" s="7"/>
      <c r="S232" s="55"/>
      <c r="T232" s="56">
        <f t="shared" si="24"/>
        <v>0</v>
      </c>
      <c r="U232" s="75"/>
      <c r="V232" s="7"/>
      <c r="W232" s="61"/>
      <c r="X232" s="7"/>
      <c r="Y232" s="55"/>
      <c r="Z232" s="56">
        <f t="shared" si="25"/>
        <v>0</v>
      </c>
      <c r="AA232" s="75"/>
      <c r="AB232" s="7"/>
      <c r="AC232" s="61"/>
      <c r="AD232" s="7"/>
      <c r="AE232" s="55"/>
      <c r="AF232" s="56">
        <f t="shared" si="26"/>
        <v>0</v>
      </c>
    </row>
    <row r="233" spans="2:32" ht="13.5" thickBot="1" x14ac:dyDescent="0.25">
      <c r="B233" s="76" t="s">
        <v>49</v>
      </c>
      <c r="C233" s="77"/>
      <c r="D233" s="78"/>
      <c r="E233" s="79"/>
      <c r="F233" s="78"/>
      <c r="G233" s="80"/>
      <c r="H233" s="81">
        <f t="shared" si="27"/>
        <v>0</v>
      </c>
      <c r="I233" s="77"/>
      <c r="J233" s="78"/>
      <c r="K233" s="79"/>
      <c r="L233" s="78"/>
      <c r="M233" s="80"/>
      <c r="N233" s="81">
        <f t="shared" si="28"/>
        <v>0</v>
      </c>
      <c r="O233" s="77"/>
      <c r="P233" s="78"/>
      <c r="Q233" s="79"/>
      <c r="R233" s="78"/>
      <c r="S233" s="80"/>
      <c r="T233" s="81">
        <f t="shared" si="24"/>
        <v>0</v>
      </c>
      <c r="U233" s="77"/>
      <c r="V233" s="78"/>
      <c r="W233" s="79"/>
      <c r="X233" s="78"/>
      <c r="Y233" s="80"/>
      <c r="Z233" s="81">
        <f t="shared" si="25"/>
        <v>0</v>
      </c>
      <c r="AA233" s="77"/>
      <c r="AB233" s="78"/>
      <c r="AC233" s="79"/>
      <c r="AD233" s="78"/>
      <c r="AE233" s="80"/>
      <c r="AF233" s="81">
        <f t="shared" si="26"/>
        <v>0</v>
      </c>
    </row>
    <row r="234" spans="2:32" ht="15.75" x14ac:dyDescent="0.3">
      <c r="B234" s="40"/>
      <c r="C234" s="40"/>
      <c r="D234" s="40"/>
      <c r="E234" s="40"/>
      <c r="F234" s="40"/>
      <c r="G234" s="102" t="s">
        <v>56</v>
      </c>
      <c r="H234" s="53">
        <f>AVERAGE(H206:H233)</f>
        <v>0.14715476190476193</v>
      </c>
      <c r="I234" s="40"/>
      <c r="J234" s="40"/>
      <c r="K234" s="40"/>
      <c r="L234" s="40"/>
      <c r="M234" s="102" t="s">
        <v>56</v>
      </c>
      <c r="N234" s="53">
        <f>AVERAGE(N206:N233)</f>
        <v>0.17560714285714285</v>
      </c>
      <c r="O234" s="40"/>
      <c r="P234" s="40"/>
      <c r="Q234" s="40"/>
      <c r="R234" s="40"/>
      <c r="S234" s="102" t="s">
        <v>56</v>
      </c>
      <c r="T234" s="53">
        <f>AVERAGE(T206:T233)</f>
        <v>0</v>
      </c>
      <c r="U234" s="40"/>
      <c r="V234" s="40"/>
      <c r="W234" s="40"/>
      <c r="X234" s="40"/>
      <c r="Y234" s="102" t="s">
        <v>56</v>
      </c>
      <c r="Z234" s="53">
        <f>AVERAGE(Z206:Z233)</f>
        <v>0</v>
      </c>
      <c r="AA234" s="40"/>
      <c r="AB234" s="40"/>
      <c r="AC234" s="40"/>
      <c r="AD234" s="40"/>
      <c r="AE234" s="102" t="s">
        <v>56</v>
      </c>
      <c r="AF234" s="53">
        <f>AVERAGE(AF206:AF233)</f>
        <v>0</v>
      </c>
    </row>
    <row r="235" spans="2:32" ht="15.75" x14ac:dyDescent="0.3">
      <c r="B235" s="40"/>
      <c r="C235" s="40"/>
      <c r="D235" s="40"/>
      <c r="E235" s="40"/>
      <c r="F235" s="40"/>
      <c r="G235" s="84" t="s">
        <v>57</v>
      </c>
      <c r="H235" s="56">
        <f>MAX(H206:H233)</f>
        <v>0.95</v>
      </c>
      <c r="I235" s="40"/>
      <c r="J235" s="40"/>
      <c r="K235" s="40"/>
      <c r="L235" s="40"/>
      <c r="M235" s="84" t="s">
        <v>57</v>
      </c>
      <c r="N235" s="56">
        <f>MAX(N206:N233)</f>
        <v>0.95</v>
      </c>
      <c r="O235" s="40"/>
      <c r="P235" s="40"/>
      <c r="Q235" s="40"/>
      <c r="R235" s="40"/>
      <c r="S235" s="84" t="s">
        <v>57</v>
      </c>
      <c r="T235" s="56">
        <f>MAX(T206:T233)</f>
        <v>0</v>
      </c>
      <c r="U235" s="40"/>
      <c r="V235" s="40"/>
      <c r="W235" s="40"/>
      <c r="X235" s="40"/>
      <c r="Y235" s="84" t="s">
        <v>57</v>
      </c>
      <c r="Z235" s="56">
        <f>MAX(Z206:Z233)</f>
        <v>0</v>
      </c>
      <c r="AA235" s="40"/>
      <c r="AB235" s="40"/>
      <c r="AC235" s="40"/>
      <c r="AD235" s="40"/>
      <c r="AE235" s="84" t="s">
        <v>57</v>
      </c>
      <c r="AF235" s="56">
        <f>MAX(AF206:AF233)</f>
        <v>0</v>
      </c>
    </row>
    <row r="236" spans="2:32" ht="16.5" thickBot="1" x14ac:dyDescent="0.35">
      <c r="B236" s="40"/>
      <c r="C236" s="40"/>
      <c r="D236" s="40"/>
      <c r="E236" s="40"/>
      <c r="F236" s="40"/>
      <c r="G236" s="85" t="s">
        <v>58</v>
      </c>
      <c r="H236" s="86">
        <f>(((H234^2)+(H235^2))/2)^0.5</f>
        <v>0.67976265120674551</v>
      </c>
      <c r="I236" s="40"/>
      <c r="J236" s="40"/>
      <c r="K236" s="40"/>
      <c r="L236" s="40"/>
      <c r="M236" s="85" t="s">
        <v>58</v>
      </c>
      <c r="N236" s="86">
        <f>(((N234^2)+(N235^2))/2)^0.5</f>
        <v>0.68313171080782398</v>
      </c>
      <c r="O236" s="40"/>
      <c r="P236" s="40"/>
      <c r="Q236" s="40"/>
      <c r="R236" s="40"/>
      <c r="S236" s="85" t="s">
        <v>58</v>
      </c>
      <c r="T236" s="86">
        <f>(((T234^2)+(T235^2))/2)^0.5</f>
        <v>0</v>
      </c>
      <c r="U236" s="40"/>
      <c r="V236" s="40"/>
      <c r="W236" s="40"/>
      <c r="X236" s="40"/>
      <c r="Y236" s="85" t="s">
        <v>58</v>
      </c>
      <c r="Z236" s="86">
        <f>(((Z234^2)+(Z235^2))/2)^0.5</f>
        <v>0</v>
      </c>
      <c r="AA236" s="40"/>
      <c r="AB236" s="40"/>
      <c r="AC236" s="40"/>
      <c r="AD236" s="40"/>
      <c r="AE236" s="85" t="s">
        <v>58</v>
      </c>
      <c r="AF236" s="86">
        <f>(((AF234^2)+(AF235^2))/2)^0.5</f>
        <v>0</v>
      </c>
    </row>
    <row r="237" spans="2:32" x14ac:dyDescent="0.2">
      <c r="B237" s="40"/>
      <c r="C237" s="40"/>
      <c r="D237" s="40"/>
      <c r="E237" s="40"/>
      <c r="F237" s="40"/>
      <c r="G237" s="40"/>
    </row>
    <row r="238" spans="2:32" x14ac:dyDescent="0.2">
      <c r="B238" s="40"/>
      <c r="C238" s="40"/>
      <c r="D238" s="40"/>
      <c r="E238" s="40"/>
      <c r="F238" s="40"/>
      <c r="G238" s="40"/>
    </row>
    <row r="239" spans="2:32" ht="15.75" x14ac:dyDescent="0.25">
      <c r="B239" s="39" t="s">
        <v>82</v>
      </c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</row>
    <row r="240" spans="2:32" x14ac:dyDescent="0.2">
      <c r="B240" s="41" t="s">
        <v>59</v>
      </c>
      <c r="C240" s="42" t="s">
        <v>7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</row>
    <row r="241" spans="2:32" ht="13.5" thickBot="1" x14ac:dyDescent="0.25">
      <c r="B241" s="41" t="s">
        <v>60</v>
      </c>
      <c r="C241" s="72" t="str">
        <f>C56</f>
        <v>September</v>
      </c>
      <c r="D241" s="40"/>
      <c r="E241" s="40"/>
      <c r="F241" s="40"/>
      <c r="G241" s="40"/>
      <c r="H241" s="40"/>
      <c r="I241" s="99" t="s">
        <v>3</v>
      </c>
      <c r="J241" s="40"/>
      <c r="K241" s="40"/>
      <c r="L241" s="40"/>
      <c r="M241" s="40"/>
      <c r="N241" s="40"/>
      <c r="O241" s="72"/>
      <c r="P241" s="40"/>
      <c r="Q241" s="40"/>
      <c r="R241" s="40"/>
      <c r="S241" s="40"/>
      <c r="T241" s="40"/>
      <c r="U241" s="72"/>
      <c r="V241" s="40"/>
      <c r="W241" s="40"/>
      <c r="X241" s="40"/>
      <c r="Y241" s="40"/>
      <c r="Z241" s="40"/>
      <c r="AA241" s="72"/>
      <c r="AB241" s="40"/>
      <c r="AC241" s="40"/>
      <c r="AD241" s="40"/>
      <c r="AE241" s="40"/>
      <c r="AF241" s="40"/>
    </row>
    <row r="242" spans="2:32" ht="16.5" thickBot="1" x14ac:dyDescent="0.35">
      <c r="B242" s="44" t="s">
        <v>9</v>
      </c>
      <c r="C242" s="68" t="s">
        <v>51</v>
      </c>
      <c r="D242" s="138" t="s">
        <v>52</v>
      </c>
      <c r="E242" s="138"/>
      <c r="F242" s="138"/>
      <c r="G242" s="46" t="s">
        <v>53</v>
      </c>
      <c r="H242" s="47" t="s">
        <v>54</v>
      </c>
      <c r="I242" s="68" t="s">
        <v>51</v>
      </c>
      <c r="J242" s="138" t="s">
        <v>52</v>
      </c>
      <c r="K242" s="138"/>
      <c r="L242" s="138"/>
      <c r="M242" s="46" t="s">
        <v>53</v>
      </c>
      <c r="N242" s="47" t="s">
        <v>54</v>
      </c>
      <c r="O242" s="68" t="s">
        <v>51</v>
      </c>
      <c r="P242" s="138" t="s">
        <v>52</v>
      </c>
      <c r="Q242" s="138"/>
      <c r="R242" s="138"/>
      <c r="S242" s="46" t="s">
        <v>53</v>
      </c>
      <c r="T242" s="47" t="s">
        <v>54</v>
      </c>
      <c r="U242" s="68" t="s">
        <v>51</v>
      </c>
      <c r="V242" s="138" t="s">
        <v>52</v>
      </c>
      <c r="W242" s="138"/>
      <c r="X242" s="138"/>
      <c r="Y242" s="46" t="s">
        <v>53</v>
      </c>
      <c r="Z242" s="47" t="s">
        <v>54</v>
      </c>
      <c r="AA242" s="68"/>
      <c r="AB242" s="138" t="s">
        <v>52</v>
      </c>
      <c r="AC242" s="138"/>
      <c r="AD242" s="138"/>
      <c r="AE242" s="46" t="s">
        <v>53</v>
      </c>
      <c r="AF242" s="47" t="s">
        <v>54</v>
      </c>
    </row>
    <row r="243" spans="2:32" ht="15.75" x14ac:dyDescent="0.2">
      <c r="B243" s="48" t="s">
        <v>14</v>
      </c>
      <c r="C243" s="49">
        <v>6.7</v>
      </c>
      <c r="D243" s="50">
        <f>IF(C240="iv",5,6)</f>
        <v>6</v>
      </c>
      <c r="E243" s="110" t="s">
        <v>55</v>
      </c>
      <c r="F243" s="51">
        <v>9</v>
      </c>
      <c r="G243" s="52">
        <f>IF($C$24="tidak",NA(),IF(C243="",NA(),IF(C243&gt;(D243+F243)/2,(C243-(D243+F243)/2)/(F243-(D243+F243)/2),(C243-(D243+F243)/2)/(D243-(D243+F243)/2))))</f>
        <v>0.53333333333333321</v>
      </c>
      <c r="H243" s="53">
        <f>IF(ISERROR(G243),"",IF(G243&gt;1,1+5*LOG(G243),G243))</f>
        <v>0.53333333333333321</v>
      </c>
      <c r="I243" s="49">
        <v>6.16</v>
      </c>
      <c r="J243" s="50">
        <f>IF(C240="iv",5,6)</f>
        <v>6</v>
      </c>
      <c r="K243" s="110" t="s">
        <v>55</v>
      </c>
      <c r="L243" s="51">
        <v>9</v>
      </c>
      <c r="M243" s="52">
        <f>IF($C$24="tidak",NA(),IF(I243="",NA(),IF(I243&gt;(J243+L243)/2,(I243-(J243+L243)/2)/(L243-(J243+L243)/2),(I243-(J243+L243)/2)/(J243-(J243+L243)/2))))</f>
        <v>0.8933333333333332</v>
      </c>
      <c r="N243" s="53">
        <f>IF(ISERROR(M243),"",IF(M243&gt;1,1+5*LOG(M243),M243))</f>
        <v>0.8933333333333332</v>
      </c>
      <c r="O243" s="49"/>
      <c r="P243" s="50">
        <f>IF(C240="iv",5,6)</f>
        <v>6</v>
      </c>
      <c r="Q243" s="110" t="s">
        <v>55</v>
      </c>
      <c r="R243" s="51">
        <v>9</v>
      </c>
      <c r="S243" s="52" t="e">
        <f>IF($C$24="tidak",NA(),IF(O243="",NA(),IF(O243&gt;(P243+R243)/2,(O243-(P243+R243)/2)/(R243-(P243+R243)/2),(O243-(P243+R243)/2)/(P243-(P243+R243)/2))))</f>
        <v>#N/A</v>
      </c>
      <c r="T243" s="53" t="str">
        <f t="shared" ref="T243:T270" si="29">IF(ISERROR(S243),"",IF(S243&gt;1,1+5*LOG(S243),S243))</f>
        <v/>
      </c>
      <c r="U243" s="105"/>
      <c r="V243" s="50">
        <f>IF(C240="iv",5,6)</f>
        <v>6</v>
      </c>
      <c r="W243" s="110" t="s">
        <v>55</v>
      </c>
      <c r="X243" s="51">
        <v>9</v>
      </c>
      <c r="Y243" s="52"/>
      <c r="Z243" s="53">
        <f t="shared" ref="Z243:Z270" si="30">IF(ISERROR(Y243),"",IF(Y243&gt;1,1+5*LOG(Y243),Y243))</f>
        <v>0</v>
      </c>
      <c r="AA243" s="105"/>
      <c r="AB243" s="50">
        <f>IF(I240="iv",5,6)</f>
        <v>6</v>
      </c>
      <c r="AC243" s="110" t="s">
        <v>55</v>
      </c>
      <c r="AD243" s="51">
        <v>9</v>
      </c>
      <c r="AE243" s="52"/>
      <c r="AF243" s="53">
        <f t="shared" ref="AF243:AF270" si="31">IF(ISERROR(AE243),"",IF(AE243&gt;1,1+5*LOG(AE243),AE243))</f>
        <v>0</v>
      </c>
    </row>
    <row r="244" spans="2:32" ht="15.75" x14ac:dyDescent="0.2">
      <c r="B244" s="54" t="s">
        <v>17</v>
      </c>
      <c r="C244" s="49"/>
      <c r="D244" s="7"/>
      <c r="E244" s="7"/>
      <c r="F244" s="7"/>
      <c r="G244" s="55"/>
      <c r="H244" s="56">
        <f t="shared" ref="H244:H270" si="32">IF(ISERROR(G244),"",IF(G244&gt;1,1+5*LOG(G244),G244))</f>
        <v>0</v>
      </c>
      <c r="I244" s="49"/>
      <c r="J244" s="7"/>
      <c r="K244" s="7"/>
      <c r="L244" s="7"/>
      <c r="M244" s="55" t="e">
        <f>IF($C$25="tidak",NA(),IF(I244="",NA(),IF(ISERROR(I244/K244),NA(),I244/K244)))</f>
        <v>#N/A</v>
      </c>
      <c r="N244" s="56" t="str">
        <f t="shared" ref="N244:N270" si="33">IF(ISERROR(M244),"",IF(M244&gt;1,1+5*LOG(M244),M244))</f>
        <v/>
      </c>
      <c r="O244" s="49"/>
      <c r="P244" s="7"/>
      <c r="Q244" s="7"/>
      <c r="R244" s="7"/>
      <c r="S244" s="55" t="e">
        <f>IF($C$25="tidak",NA(),IF(O244="",NA(),IF(ISERROR(O244/Q244),NA(),O244/Q244)))</f>
        <v>#N/A</v>
      </c>
      <c r="T244" s="56" t="str">
        <f t="shared" si="29"/>
        <v/>
      </c>
      <c r="U244" s="105"/>
      <c r="V244" s="7"/>
      <c r="W244" s="7"/>
      <c r="X244" s="7"/>
      <c r="Y244" s="55"/>
      <c r="Z244" s="56">
        <f t="shared" si="30"/>
        <v>0</v>
      </c>
      <c r="AA244" s="105"/>
      <c r="AB244" s="7"/>
      <c r="AC244" s="7"/>
      <c r="AD244" s="7"/>
      <c r="AE244" s="55"/>
      <c r="AF244" s="56">
        <f t="shared" si="31"/>
        <v>0</v>
      </c>
    </row>
    <row r="245" spans="2:32" ht="15.75" x14ac:dyDescent="0.2">
      <c r="B245" s="54" t="s">
        <v>20</v>
      </c>
      <c r="C245" s="49"/>
      <c r="D245" s="7"/>
      <c r="E245" s="7"/>
      <c r="F245" s="7"/>
      <c r="G245" s="55"/>
      <c r="H245" s="56">
        <f t="shared" si="32"/>
        <v>0</v>
      </c>
      <c r="I245" s="49"/>
      <c r="J245" s="7"/>
      <c r="K245" s="7"/>
      <c r="L245" s="7"/>
      <c r="M245" s="55" t="e">
        <f>IF($C$26="tidak",NA(),IF(I245="",NA(),IF(ISERROR(I245/K245),NA(),I245/K245)))</f>
        <v>#N/A</v>
      </c>
      <c r="N245" s="56" t="str">
        <f t="shared" si="33"/>
        <v/>
      </c>
      <c r="O245" s="49"/>
      <c r="P245" s="7"/>
      <c r="Q245" s="7"/>
      <c r="R245" s="7"/>
      <c r="S245" s="55" t="e">
        <f>IF($C$26="tidak",NA(),IF(O245="",NA(),IF(ISERROR(O245/Q245),NA(),O245/Q245)))</f>
        <v>#N/A</v>
      </c>
      <c r="T245" s="56" t="str">
        <f t="shared" si="29"/>
        <v/>
      </c>
      <c r="U245" s="105"/>
      <c r="V245" s="7"/>
      <c r="W245" s="7"/>
      <c r="X245" s="7"/>
      <c r="Y245" s="55"/>
      <c r="Z245" s="56">
        <f t="shared" si="30"/>
        <v>0</v>
      </c>
      <c r="AA245" s="105"/>
      <c r="AB245" s="7"/>
      <c r="AC245" s="7"/>
      <c r="AD245" s="7"/>
      <c r="AE245" s="55"/>
      <c r="AF245" s="56">
        <f t="shared" si="31"/>
        <v>0</v>
      </c>
    </row>
    <row r="246" spans="2:32" ht="15.75" x14ac:dyDescent="0.2">
      <c r="B246" s="54" t="s">
        <v>22</v>
      </c>
      <c r="C246" s="49"/>
      <c r="D246" s="7"/>
      <c r="E246" s="7"/>
      <c r="F246" s="7"/>
      <c r="G246" s="55"/>
      <c r="H246" s="56">
        <f t="shared" si="32"/>
        <v>0</v>
      </c>
      <c r="I246" s="49"/>
      <c r="J246" s="7"/>
      <c r="K246" s="7"/>
      <c r="L246" s="7"/>
      <c r="M246" s="55" t="e">
        <f>IF($C$27="tidak",NA(),IF(I246="",NA(),IF(ISERROR(I246/K246),NA(),I246/K246)))</f>
        <v>#N/A</v>
      </c>
      <c r="N246" s="56" t="str">
        <f t="shared" si="33"/>
        <v/>
      </c>
      <c r="O246" s="49"/>
      <c r="P246" s="7"/>
      <c r="Q246" s="7"/>
      <c r="R246" s="7"/>
      <c r="S246" s="55" t="e">
        <f>IF($C$27="tidak",NA(),IF(O246="",NA(),IF(ISERROR(O246/Q246),NA(),O246/Q246)))</f>
        <v>#N/A</v>
      </c>
      <c r="T246" s="56" t="str">
        <f t="shared" si="29"/>
        <v/>
      </c>
      <c r="U246" s="105"/>
      <c r="V246" s="7"/>
      <c r="W246" s="7"/>
      <c r="X246" s="7"/>
      <c r="Y246" s="55"/>
      <c r="Z246" s="56">
        <f t="shared" si="30"/>
        <v>0</v>
      </c>
      <c r="AA246" s="105"/>
      <c r="AB246" s="7"/>
      <c r="AC246" s="7"/>
      <c r="AD246" s="7"/>
      <c r="AE246" s="55"/>
      <c r="AF246" s="56">
        <f t="shared" si="31"/>
        <v>0</v>
      </c>
    </row>
    <row r="247" spans="2:32" ht="15.75" x14ac:dyDescent="0.2">
      <c r="B247" s="54" t="s">
        <v>24</v>
      </c>
      <c r="C247" s="49"/>
      <c r="D247" s="7"/>
      <c r="E247" s="7"/>
      <c r="F247" s="7"/>
      <c r="G247" s="55"/>
      <c r="H247" s="56">
        <f t="shared" si="32"/>
        <v>0</v>
      </c>
      <c r="I247" s="49"/>
      <c r="J247" s="7"/>
      <c r="K247" s="7"/>
      <c r="L247" s="7"/>
      <c r="M247" s="55" t="e">
        <f>IF($C$28="tidak",NA(),IF(I247="",NA(),IF(ISERROR(I247/K247),NA(),I247/K247)))</f>
        <v>#N/A</v>
      </c>
      <c r="N247" s="56" t="str">
        <f t="shared" si="33"/>
        <v/>
      </c>
      <c r="O247" s="49"/>
      <c r="P247" s="7"/>
      <c r="Q247" s="7"/>
      <c r="R247" s="7"/>
      <c r="S247" s="55" t="e">
        <f>IF($C$28="tidak",NA(),IF(O247="",NA(),IF(ISERROR(O247/Q247),NA(),O247/Q247)))</f>
        <v>#N/A</v>
      </c>
      <c r="T247" s="56" t="str">
        <f t="shared" si="29"/>
        <v/>
      </c>
      <c r="U247" s="105"/>
      <c r="V247" s="7"/>
      <c r="W247" s="7"/>
      <c r="X247" s="7"/>
      <c r="Y247" s="55"/>
      <c r="Z247" s="56">
        <f t="shared" si="30"/>
        <v>0</v>
      </c>
      <c r="AA247" s="105"/>
      <c r="AB247" s="7"/>
      <c r="AC247" s="7"/>
      <c r="AD247" s="7"/>
      <c r="AE247" s="55"/>
      <c r="AF247" s="56">
        <f t="shared" si="31"/>
        <v>0</v>
      </c>
    </row>
    <row r="248" spans="2:32" ht="15.75" x14ac:dyDescent="0.2">
      <c r="B248" s="58" t="s">
        <v>25</v>
      </c>
      <c r="C248" s="49">
        <v>5.4</v>
      </c>
      <c r="D248" s="7"/>
      <c r="E248" s="59">
        <f>IF(C240="i",6,IF(C240="ii",4,IF(C240="iii",3,0)))</f>
        <v>4</v>
      </c>
      <c r="F248" s="7"/>
      <c r="G248" s="55">
        <f>IF($C$29="tidak",NA(),IF(C248="",NA(),IF(ISERROR(((7-C248)/(7-E248))/E248),NA(),((7-C248)/(7-E248))/E248)))</f>
        <v>0.1333333333333333</v>
      </c>
      <c r="H248" s="56">
        <f t="shared" si="32"/>
        <v>0.1333333333333333</v>
      </c>
      <c r="I248" s="49">
        <v>7.01</v>
      </c>
      <c r="J248" s="7"/>
      <c r="K248" s="59">
        <f>IF(C240="i",6,IF(C240="ii",4,IF(C240="iii",3,0)))</f>
        <v>4</v>
      </c>
      <c r="L248" s="7"/>
      <c r="M248" s="55">
        <f>IF($C$29="tidak",NA(),IF(I248="",NA(),IF(ISERROR(((7-I248)/(7-K248))/K248),NA(),((7-I248)/(7-K248))/K248)))</f>
        <v>-8.3333333333331561E-4</v>
      </c>
      <c r="N248" s="56">
        <f t="shared" si="33"/>
        <v>-8.3333333333331561E-4</v>
      </c>
      <c r="O248" s="49"/>
      <c r="P248" s="7"/>
      <c r="Q248" s="59">
        <f>IF(C240="i",6,IF(C240="ii",4,IF(C240="iii",3,0)))</f>
        <v>4</v>
      </c>
      <c r="R248" s="7"/>
      <c r="S248" s="55" t="e">
        <f>IF($C$29="tidak",NA(),IF(O248="",NA(),IF(ISERROR(((7-O248)/(7-Q248))/Q248),NA(),((7-O248)/(7-Q248))/Q248)))</f>
        <v>#N/A</v>
      </c>
      <c r="T248" s="56" t="str">
        <f t="shared" si="29"/>
        <v/>
      </c>
      <c r="U248" s="105"/>
      <c r="V248" s="7"/>
      <c r="W248" s="59">
        <f>IF(C240="i",6,IF(C240="ii",4,IF(C240="iii",3,0)))</f>
        <v>4</v>
      </c>
      <c r="X248" s="7"/>
      <c r="Y248" s="55"/>
      <c r="Z248" s="56">
        <f t="shared" si="30"/>
        <v>0</v>
      </c>
      <c r="AA248" s="105"/>
      <c r="AB248" s="7"/>
      <c r="AC248" s="59">
        <f>IF(I240="i",6,IF(I240="ii",4,IF(I240="iii",3,0)))</f>
        <v>0</v>
      </c>
      <c r="AD248" s="7"/>
      <c r="AE248" s="55"/>
      <c r="AF248" s="56">
        <f t="shared" si="31"/>
        <v>0</v>
      </c>
    </row>
    <row r="249" spans="2:32" ht="15.75" x14ac:dyDescent="0.2">
      <c r="B249" s="54" t="s">
        <v>26</v>
      </c>
      <c r="C249" s="49"/>
      <c r="D249" s="7"/>
      <c r="E249" s="61"/>
      <c r="F249" s="7"/>
      <c r="G249" s="55"/>
      <c r="H249" s="56">
        <f t="shared" si="32"/>
        <v>0</v>
      </c>
      <c r="I249" s="49"/>
      <c r="J249" s="7"/>
      <c r="K249" s="61"/>
      <c r="L249" s="7"/>
      <c r="M249" s="55" t="e">
        <f>IF($C$30="tidak",NA(),IF(I249="",NA(),IF(ISERROR(I249/K249),NA(),I249/K249)))</f>
        <v>#N/A</v>
      </c>
      <c r="N249" s="56" t="str">
        <f t="shared" si="33"/>
        <v/>
      </c>
      <c r="O249" s="49"/>
      <c r="P249" s="7"/>
      <c r="Q249" s="61"/>
      <c r="R249" s="7"/>
      <c r="S249" s="55" t="e">
        <f>IF($C$30="tidak",NA(),IF(O249="",NA(),IF(ISERROR(O249/Q249),NA(),O249/Q249)))</f>
        <v>#N/A</v>
      </c>
      <c r="T249" s="56" t="str">
        <f t="shared" si="29"/>
        <v/>
      </c>
      <c r="U249" s="105"/>
      <c r="V249" s="7"/>
      <c r="W249" s="61"/>
      <c r="X249" s="7"/>
      <c r="Y249" s="55"/>
      <c r="Z249" s="56">
        <f t="shared" si="30"/>
        <v>0</v>
      </c>
      <c r="AA249" s="105"/>
      <c r="AB249" s="7"/>
      <c r="AC249" s="61"/>
      <c r="AD249" s="7"/>
      <c r="AE249" s="55"/>
      <c r="AF249" s="56">
        <f t="shared" si="31"/>
        <v>0</v>
      </c>
    </row>
    <row r="250" spans="2:32" ht="15.75" x14ac:dyDescent="0.2">
      <c r="B250" s="58" t="s">
        <v>27</v>
      </c>
      <c r="C250" s="87">
        <v>22</v>
      </c>
      <c r="D250" s="7"/>
      <c r="E250" s="61">
        <f>IF(C240="i",50,IF(C240="ii",50,IF(C240="iii",400,400)))</f>
        <v>50</v>
      </c>
      <c r="F250" s="7"/>
      <c r="G250" s="55">
        <f>IF($C$31="tidak",NA(),IF(C250="",NA(),IF(ISERROR(C250/E250),NA(),C250/E250)))</f>
        <v>0.44</v>
      </c>
      <c r="H250" s="56">
        <f t="shared" si="32"/>
        <v>0.44</v>
      </c>
      <c r="I250" s="96">
        <v>33.5</v>
      </c>
      <c r="J250" s="7"/>
      <c r="K250" s="61">
        <f>IF(C240="i",50,IF(C240="ii",50,IF(C240="iii",400,400)))</f>
        <v>50</v>
      </c>
      <c r="L250" s="7"/>
      <c r="M250" s="55">
        <f>IF($C$31="tidak",NA(),IF(I250="",NA(),IF(ISERROR(I250/K250),NA(),I250/K250)))</f>
        <v>0.67</v>
      </c>
      <c r="N250" s="56">
        <f t="shared" si="33"/>
        <v>0.67</v>
      </c>
      <c r="O250" s="87"/>
      <c r="P250" s="7"/>
      <c r="Q250" s="61">
        <f>IF(C240="i",50,IF(C240="ii",50,IF(C240="iii",400,400)))</f>
        <v>50</v>
      </c>
      <c r="R250" s="7"/>
      <c r="S250" s="55" t="e">
        <f>IF($C$31="tidak",NA(),IF(O250="",NA(),IF(ISERROR(O250/Q250),NA(),O250/Q250)))</f>
        <v>#N/A</v>
      </c>
      <c r="T250" s="56" t="str">
        <f t="shared" si="29"/>
        <v/>
      </c>
      <c r="U250" s="105"/>
      <c r="V250" s="7"/>
      <c r="W250" s="61">
        <f>IF(C240="i",50,IF(C240="ii",50,IF(C240="iii",400,400)))</f>
        <v>50</v>
      </c>
      <c r="X250" s="7"/>
      <c r="Y250" s="55"/>
      <c r="Z250" s="56">
        <f t="shared" si="30"/>
        <v>0</v>
      </c>
      <c r="AA250" s="105"/>
      <c r="AB250" s="7"/>
      <c r="AC250" s="61">
        <f>IF(I240="i",50,IF(I240="ii",50,IF(I240="iii",400,400)))</f>
        <v>400</v>
      </c>
      <c r="AD250" s="7"/>
      <c r="AE250" s="55"/>
      <c r="AF250" s="56">
        <f t="shared" si="31"/>
        <v>0</v>
      </c>
    </row>
    <row r="251" spans="2:32" ht="15.75" x14ac:dyDescent="0.2">
      <c r="B251" s="58" t="s">
        <v>29</v>
      </c>
      <c r="C251" s="49">
        <v>34</v>
      </c>
      <c r="D251" s="7"/>
      <c r="E251" s="61">
        <f>IF(C240="i",100,IF(C240="ii",1000,IF(C240="iii",2000,2000)))</f>
        <v>1000</v>
      </c>
      <c r="F251" s="7"/>
      <c r="G251" s="88">
        <f>IF($C$32="tidak",NA(),IF(C251="",NA(),IF(ISERROR(C251/E251),NA(),C251/E251)))</f>
        <v>3.4000000000000002E-2</v>
      </c>
      <c r="H251" s="56">
        <f t="shared" si="32"/>
        <v>3.4000000000000002E-2</v>
      </c>
      <c r="I251" s="100">
        <v>40</v>
      </c>
      <c r="J251" s="7"/>
      <c r="K251" s="61">
        <f>IF(C240="i",100,IF(C240="ii",1000,IF(C240="iii",2000,2000)))</f>
        <v>1000</v>
      </c>
      <c r="L251" s="7"/>
      <c r="M251" s="88">
        <f>IF($C$32="tidak",NA(),IF(I251="",NA(),IF(ISERROR(I251/K251),NA(),I251/K251)))</f>
        <v>0.04</v>
      </c>
      <c r="N251" s="56">
        <f t="shared" si="33"/>
        <v>0.04</v>
      </c>
      <c r="O251" s="49"/>
      <c r="P251" s="7"/>
      <c r="Q251" s="61">
        <f>IF(C240="i",100,IF(C240="ii",1000,IF(C240="iii",2000,2000)))</f>
        <v>1000</v>
      </c>
      <c r="R251" s="7"/>
      <c r="S251" s="88" t="e">
        <f>IF($C$32="tidak",NA(),IF(O251="",NA(),IF(ISERROR(O251/Q251),NA(),O251/Q251)))</f>
        <v>#N/A</v>
      </c>
      <c r="T251" s="56" t="str">
        <f t="shared" si="29"/>
        <v/>
      </c>
      <c r="U251" s="105"/>
      <c r="V251" s="7"/>
      <c r="W251" s="61">
        <f>IF(C240="i",100,IF(C240="ii",1000,IF(C240="iii",2000,2000)))</f>
        <v>1000</v>
      </c>
      <c r="X251" s="7"/>
      <c r="Y251" s="88"/>
      <c r="Z251" s="56">
        <f t="shared" si="30"/>
        <v>0</v>
      </c>
      <c r="AA251" s="105"/>
      <c r="AB251" s="7"/>
      <c r="AC251" s="61">
        <f>IF(I240="i",100,IF(I240="ii",1000,IF(I240="iii",2000,2000)))</f>
        <v>2000</v>
      </c>
      <c r="AD251" s="7"/>
      <c r="AE251" s="88"/>
      <c r="AF251" s="56">
        <f t="shared" si="31"/>
        <v>0</v>
      </c>
    </row>
    <row r="252" spans="2:32" ht="15.75" x14ac:dyDescent="0.2">
      <c r="B252" s="74" t="s">
        <v>30</v>
      </c>
      <c r="C252" s="49"/>
      <c r="D252" s="7"/>
      <c r="E252" s="61">
        <f>IF(C240="i",1000,IF(C240="ii",5000,IF(C240="iii",10000,10000)))</f>
        <v>5000</v>
      </c>
      <c r="F252" s="7"/>
      <c r="G252" s="88"/>
      <c r="H252" s="56">
        <f t="shared" si="32"/>
        <v>0</v>
      </c>
      <c r="I252" s="100"/>
      <c r="J252" s="7"/>
      <c r="K252" s="61">
        <f>IF(C240="i",1000,IF(C240="ii",5000,IF(C240="iii",10000,10000)))</f>
        <v>5000</v>
      </c>
      <c r="L252" s="7"/>
      <c r="M252" s="88" t="e">
        <f>IF($C$33="tidak",NA(),IF(I252="",NA(),IF(ISERROR(I252/K252),NA(),I252/K252)))</f>
        <v>#N/A</v>
      </c>
      <c r="N252" s="56" t="str">
        <f t="shared" si="33"/>
        <v/>
      </c>
      <c r="O252" s="49"/>
      <c r="P252" s="7"/>
      <c r="Q252" s="61">
        <f>IF(C240="i",1000,IF(C240="ii",5000,IF(C240="iii",10000,10000)))</f>
        <v>5000</v>
      </c>
      <c r="R252" s="7"/>
      <c r="S252" s="88" t="e">
        <f>IF($C$33="tidak",NA(),IF(O252="",NA(),IF(ISERROR(O252/Q252),NA(),O252/Q252)))</f>
        <v>#N/A</v>
      </c>
      <c r="T252" s="56" t="str">
        <f t="shared" si="29"/>
        <v/>
      </c>
      <c r="U252" s="106"/>
      <c r="V252" s="7"/>
      <c r="W252" s="61">
        <f>IF(C240="i",1000,IF(C240="ii",5000,IF(C240="iii",10000,10000)))</f>
        <v>5000</v>
      </c>
      <c r="X252" s="7"/>
      <c r="Y252" s="88"/>
      <c r="Z252" s="56">
        <f t="shared" si="30"/>
        <v>0</v>
      </c>
      <c r="AA252" s="106"/>
      <c r="AB252" s="7"/>
      <c r="AC252" s="61">
        <f>IF(I240="i",1000,IF(I240="ii",5000,IF(I240="iii",10000,10000)))</f>
        <v>10000</v>
      </c>
      <c r="AD252" s="7"/>
      <c r="AE252" s="88"/>
      <c r="AF252" s="56">
        <f t="shared" si="31"/>
        <v>0</v>
      </c>
    </row>
    <row r="253" spans="2:32" ht="15.75" x14ac:dyDescent="0.2">
      <c r="B253" s="58" t="s">
        <v>31</v>
      </c>
      <c r="C253" s="49">
        <v>1.24</v>
      </c>
      <c r="D253" s="7"/>
      <c r="E253" s="61">
        <f>IF(C240="i",2,IF(C240="ii",3,IF(C240="iii",6,12)))</f>
        <v>3</v>
      </c>
      <c r="F253" s="7"/>
      <c r="G253" s="55">
        <f>IF($C$34="tidak",NA(),IF(C253="",NA(),IF(ISERROR(C253/E253),NA(),C253/E253)))</f>
        <v>0.41333333333333333</v>
      </c>
      <c r="H253" s="56">
        <f t="shared" si="32"/>
        <v>0.41333333333333333</v>
      </c>
      <c r="I253" s="100">
        <v>1.84</v>
      </c>
      <c r="J253" s="7"/>
      <c r="K253" s="61">
        <f>IF(C240="i",2,IF(C240="ii",3,IF(C240="iii",6,12)))</f>
        <v>3</v>
      </c>
      <c r="L253" s="7"/>
      <c r="M253" s="55">
        <f>IF($C$34="tidak",NA(),IF(I253="",NA(),IF(ISERROR(I253/K253),NA(),I253/K253)))</f>
        <v>0.6133333333333334</v>
      </c>
      <c r="N253" s="56">
        <f t="shared" si="33"/>
        <v>0.6133333333333334</v>
      </c>
      <c r="O253" s="49"/>
      <c r="P253" s="7"/>
      <c r="Q253" s="61">
        <f>IF(C240="i",2,IF(C240="ii",3,IF(C240="iii",6,12)))</f>
        <v>3</v>
      </c>
      <c r="R253" s="7"/>
      <c r="S253" s="55" t="e">
        <f>IF($C$34="tidak",NA(),IF(O253="",NA(),IF(ISERROR(O253/Q253),NA(),O253/Q253)))</f>
        <v>#N/A</v>
      </c>
      <c r="T253" s="56" t="str">
        <f t="shared" si="29"/>
        <v/>
      </c>
      <c r="U253" s="105"/>
      <c r="V253" s="7"/>
      <c r="W253" s="61">
        <f>IF(C240="i",2,IF(C240="ii",3,IF(C240="iii",6,12)))</f>
        <v>3</v>
      </c>
      <c r="X253" s="7"/>
      <c r="Y253" s="55"/>
      <c r="Z253" s="56">
        <f t="shared" si="30"/>
        <v>0</v>
      </c>
      <c r="AA253" s="105"/>
      <c r="AB253" s="7"/>
      <c r="AC253" s="61">
        <f>IF(I240="i",2,IF(I240="ii",3,IF(I240="iii",6,12)))</f>
        <v>12</v>
      </c>
      <c r="AD253" s="7"/>
      <c r="AE253" s="55"/>
      <c r="AF253" s="56">
        <f t="shared" si="31"/>
        <v>0</v>
      </c>
    </row>
    <row r="254" spans="2:32" ht="15.75" x14ac:dyDescent="0.2">
      <c r="B254" s="58" t="s">
        <v>32</v>
      </c>
      <c r="C254" s="49">
        <v>9.17</v>
      </c>
      <c r="D254" s="7"/>
      <c r="E254" s="61">
        <f>IF(C240="i",10,IF(C240="ii",25,IF(C240="iii",50,100)))</f>
        <v>25</v>
      </c>
      <c r="F254" s="7"/>
      <c r="G254" s="55">
        <f>IF($C$35="tidak",NA(),IF(C254="",NA(),IF(ISERROR(C254/E254),NA(),C254/E254)))</f>
        <v>0.36680000000000001</v>
      </c>
      <c r="H254" s="56">
        <f t="shared" si="32"/>
        <v>0.36680000000000001</v>
      </c>
      <c r="I254" s="100">
        <v>9.1199999999999992</v>
      </c>
      <c r="J254" s="7"/>
      <c r="K254" s="61">
        <f>IF(C240="i",10,IF(C240="ii",25,IF(C240="iii",50,100)))</f>
        <v>25</v>
      </c>
      <c r="L254" s="7"/>
      <c r="M254" s="55">
        <f>IF($C$35="tidak",NA(),IF(I254="",NA(),IF(ISERROR(I254/K254),NA(),I254/K254)))</f>
        <v>0.36479999999999996</v>
      </c>
      <c r="N254" s="56">
        <f t="shared" si="33"/>
        <v>0.36479999999999996</v>
      </c>
      <c r="O254" s="49"/>
      <c r="P254" s="7"/>
      <c r="Q254" s="61">
        <f>IF(C240="i",10,IF(C240="ii",25,IF(C240="iii",50,100)))</f>
        <v>25</v>
      </c>
      <c r="R254" s="7"/>
      <c r="S254" s="55" t="e">
        <f>IF($C$35="tidak",NA(),IF(O254="",NA(),IF(ISERROR(O254/Q254),NA(),O254/Q254)))</f>
        <v>#N/A</v>
      </c>
      <c r="T254" s="56" t="str">
        <f t="shared" si="29"/>
        <v/>
      </c>
      <c r="U254" s="105"/>
      <c r="V254" s="7"/>
      <c r="W254" s="61">
        <f>IF(C240="i",10,IF(C240="ii",25,IF(C240="iii",50,100)))</f>
        <v>25</v>
      </c>
      <c r="X254" s="7"/>
      <c r="Y254" s="55"/>
      <c r="Z254" s="56">
        <f t="shared" si="30"/>
        <v>0</v>
      </c>
      <c r="AA254" s="105"/>
      <c r="AB254" s="7"/>
      <c r="AC254" s="61">
        <f>IF(I240="i",10,IF(I240="ii",25,IF(I240="iii",50,100)))</f>
        <v>100</v>
      </c>
      <c r="AD254" s="7"/>
      <c r="AE254" s="55"/>
      <c r="AF254" s="56">
        <f t="shared" si="31"/>
        <v>0</v>
      </c>
    </row>
    <row r="255" spans="2:32" ht="15.75" x14ac:dyDescent="0.2">
      <c r="B255" s="54" t="s">
        <v>33</v>
      </c>
      <c r="C255" s="49"/>
      <c r="D255" s="7"/>
      <c r="E255" s="61">
        <f>IF(C240="i",0.3,1000000)</f>
        <v>1000000</v>
      </c>
      <c r="F255" s="7"/>
      <c r="G255" s="55"/>
      <c r="H255" s="56">
        <f t="shared" si="32"/>
        <v>0</v>
      </c>
      <c r="I255" s="49"/>
      <c r="J255" s="7"/>
      <c r="K255" s="61">
        <f>IF(C240="i",0.3,1000000)</f>
        <v>1000000</v>
      </c>
      <c r="L255" s="7"/>
      <c r="M255" s="55" t="e">
        <f>IF($C$36="tidak",NA(),IF(I255="",NA(),IF(ISERROR(I255/K255),NA(),I255/K255)))</f>
        <v>#N/A</v>
      </c>
      <c r="N255" s="56" t="str">
        <f t="shared" si="33"/>
        <v/>
      </c>
      <c r="O255" s="49"/>
      <c r="P255" s="7"/>
      <c r="Q255" s="61">
        <f>IF(C240="i",0.3,1000000)</f>
        <v>1000000</v>
      </c>
      <c r="R255" s="7"/>
      <c r="S255" s="55" t="e">
        <f>IF($C$36="tidak",NA(),IF(O255="",NA(),IF(ISERROR(O255/Q255),NA(),O255/Q255)))</f>
        <v>#N/A</v>
      </c>
      <c r="T255" s="56" t="str">
        <f t="shared" si="29"/>
        <v/>
      </c>
      <c r="U255" s="107"/>
      <c r="V255" s="7"/>
      <c r="W255" s="61">
        <f>IF(C240="i",0.3,1000000)</f>
        <v>1000000</v>
      </c>
      <c r="X255" s="7"/>
      <c r="Y255" s="55"/>
      <c r="Z255" s="56">
        <f t="shared" si="30"/>
        <v>0</v>
      </c>
      <c r="AA255" s="107"/>
      <c r="AB255" s="7"/>
      <c r="AC255" s="61">
        <f>IF(I240="i",0.3,1000000)</f>
        <v>1000000</v>
      </c>
      <c r="AD255" s="7"/>
      <c r="AE255" s="55"/>
      <c r="AF255" s="56">
        <f t="shared" si="31"/>
        <v>0</v>
      </c>
    </row>
    <row r="256" spans="2:32" ht="15.75" x14ac:dyDescent="0.2">
      <c r="B256" s="54" t="s">
        <v>34</v>
      </c>
      <c r="C256" s="49"/>
      <c r="D256" s="7"/>
      <c r="E256" s="61">
        <f>IF(C240="iv",2,0.05)</f>
        <v>0.05</v>
      </c>
      <c r="F256" s="7"/>
      <c r="G256" s="55"/>
      <c r="H256" s="56">
        <f t="shared" si="32"/>
        <v>0</v>
      </c>
      <c r="I256" s="49"/>
      <c r="J256" s="7"/>
      <c r="K256" s="61">
        <f>IF(C240="iv",2,0.05)</f>
        <v>0.05</v>
      </c>
      <c r="L256" s="7"/>
      <c r="M256" s="55" t="e">
        <f>IF($C$37="tidak",NA(),IF(I256="",NA(),IF(ISERROR(I256/K256),NA(),I256/K256)))</f>
        <v>#N/A</v>
      </c>
      <c r="N256" s="56" t="str">
        <f t="shared" si="33"/>
        <v/>
      </c>
      <c r="O256" s="49"/>
      <c r="P256" s="7"/>
      <c r="Q256" s="61">
        <f>IF(C240="iv",2,0.05)</f>
        <v>0.05</v>
      </c>
      <c r="R256" s="7"/>
      <c r="S256" s="55" t="e">
        <f>IF($C$37="tidak",NA(),IF(O256="",NA(),IF(ISERROR(O256/Q256),NA(),O256/Q256)))</f>
        <v>#N/A</v>
      </c>
      <c r="T256" s="56" t="str">
        <f t="shared" si="29"/>
        <v/>
      </c>
      <c r="U256" s="105"/>
      <c r="V256" s="7"/>
      <c r="W256" s="61">
        <f>IF(C240="iv",2,0.05)</f>
        <v>0.05</v>
      </c>
      <c r="X256" s="7"/>
      <c r="Y256" s="55"/>
      <c r="Z256" s="56">
        <f t="shared" si="30"/>
        <v>0</v>
      </c>
      <c r="AA256" s="105"/>
      <c r="AB256" s="7"/>
      <c r="AC256" s="61">
        <f>IF(I240="iv",2,0.05)</f>
        <v>0.05</v>
      </c>
      <c r="AD256" s="7"/>
      <c r="AE256" s="55"/>
      <c r="AF256" s="56">
        <f t="shared" si="31"/>
        <v>0</v>
      </c>
    </row>
    <row r="257" spans="2:32" ht="15.75" x14ac:dyDescent="0.2">
      <c r="B257" s="54" t="s">
        <v>35</v>
      </c>
      <c r="C257" s="90"/>
      <c r="D257" s="7"/>
      <c r="E257" s="61">
        <f>IF(C240="i",0.5,1000000)</f>
        <v>1000000</v>
      </c>
      <c r="F257" s="7"/>
      <c r="G257" s="55"/>
      <c r="H257" s="56">
        <f t="shared" si="32"/>
        <v>0</v>
      </c>
      <c r="I257" s="96"/>
      <c r="J257" s="7"/>
      <c r="K257" s="61">
        <f>IF(C240="i",0.5,1000000)</f>
        <v>1000000</v>
      </c>
      <c r="L257" s="7"/>
      <c r="M257" s="55" t="e">
        <f>IF($C$38="tidak",NA(),IF(I257="",NA(),IF(ISERROR(I257/K257),NA(),I257/K257)))</f>
        <v>#N/A</v>
      </c>
      <c r="N257" s="56" t="str">
        <f t="shared" si="33"/>
        <v/>
      </c>
      <c r="O257" s="90"/>
      <c r="P257" s="7"/>
      <c r="Q257" s="61">
        <f>IF(C240="i",0.5,1000000)</f>
        <v>1000000</v>
      </c>
      <c r="R257" s="7"/>
      <c r="S257" s="55" t="e">
        <f>IF($C$38="tidak",NA(),IF(O257="",NA(),IF(ISERROR(O257/Q257),NA(),O257/Q257)))</f>
        <v>#N/A</v>
      </c>
      <c r="T257" s="56" t="str">
        <f t="shared" si="29"/>
        <v/>
      </c>
      <c r="U257" s="105"/>
      <c r="V257" s="7"/>
      <c r="W257" s="61">
        <f>IF(C240="i",0.5,1000000)</f>
        <v>1000000</v>
      </c>
      <c r="X257" s="7"/>
      <c r="Y257" s="55"/>
      <c r="Z257" s="56">
        <f t="shared" si="30"/>
        <v>0</v>
      </c>
      <c r="AA257" s="105"/>
      <c r="AB257" s="7"/>
      <c r="AC257" s="61">
        <f>IF(I240="i",0.5,1000000)</f>
        <v>1000000</v>
      </c>
      <c r="AD257" s="7"/>
      <c r="AE257" s="55"/>
      <c r="AF257" s="56">
        <f t="shared" si="31"/>
        <v>0</v>
      </c>
    </row>
    <row r="258" spans="2:32" ht="15.75" x14ac:dyDescent="0.2">
      <c r="B258" s="58" t="s">
        <v>36</v>
      </c>
      <c r="C258" s="90">
        <v>0.3</v>
      </c>
      <c r="D258" s="7"/>
      <c r="E258" s="61">
        <f>IF(C240="i",10,IF(C240="ii",10,IF(C240="iii",20,20)))</f>
        <v>10</v>
      </c>
      <c r="F258" s="7"/>
      <c r="G258" s="55">
        <f>IF($C$39="tidak",NA(),IF(C258="",NA(),IF(ISERROR(C258/E258),NA(),C258/E258)))</f>
        <v>0.03</v>
      </c>
      <c r="H258" s="56">
        <f t="shared" si="32"/>
        <v>0.03</v>
      </c>
      <c r="I258" s="96">
        <v>0.5</v>
      </c>
      <c r="J258" s="7"/>
      <c r="K258" s="61">
        <f>IF(C240="i",10,IF(C240="ii",10,IF(C240="iii",20,20)))</f>
        <v>10</v>
      </c>
      <c r="L258" s="7"/>
      <c r="M258" s="55">
        <f>IF($C$39="tidak",NA(),IF(I258="",NA(),IF(ISERROR(I258/K258),NA(),I258/K258)))</f>
        <v>0.05</v>
      </c>
      <c r="N258" s="56">
        <f t="shared" si="33"/>
        <v>0.05</v>
      </c>
      <c r="O258" s="90"/>
      <c r="P258" s="7"/>
      <c r="Q258" s="61">
        <f>IF(C240="i",10,IF(C240="ii",10,IF(C240="iii",20,20)))</f>
        <v>10</v>
      </c>
      <c r="R258" s="7"/>
      <c r="S258" s="55" t="e">
        <f>IF($C$39="tidak",NA(),IF(O258="",NA(),IF(ISERROR(O258/Q258),NA(),O258/Q258)))</f>
        <v>#N/A</v>
      </c>
      <c r="T258" s="56" t="str">
        <f t="shared" si="29"/>
        <v/>
      </c>
      <c r="U258" s="105"/>
      <c r="V258" s="7"/>
      <c r="W258" s="61">
        <f>IF(C240="i",10,IF(C240="ii",10,IF(C240="iii",20,20)))</f>
        <v>10</v>
      </c>
      <c r="X258" s="7"/>
      <c r="Y258" s="55"/>
      <c r="Z258" s="56">
        <f t="shared" si="30"/>
        <v>0</v>
      </c>
      <c r="AA258" s="105"/>
      <c r="AB258" s="7"/>
      <c r="AC258" s="61">
        <f>IF(I240="i",10,IF(I240="ii",10,IF(I240="iii",20,20)))</f>
        <v>20</v>
      </c>
      <c r="AD258" s="7"/>
      <c r="AE258" s="55"/>
      <c r="AF258" s="56">
        <f t="shared" si="31"/>
        <v>0</v>
      </c>
    </row>
    <row r="259" spans="2:32" ht="15.75" x14ac:dyDescent="0.2">
      <c r="B259" s="58" t="s">
        <v>37</v>
      </c>
      <c r="C259" s="90">
        <v>0.19</v>
      </c>
      <c r="D259" s="7"/>
      <c r="E259" s="61">
        <f>IF(C240="i",0.2,IF(C240="ii",0.2,IF(C240="iii",1,5)))</f>
        <v>0.2</v>
      </c>
      <c r="F259" s="7"/>
      <c r="G259" s="55">
        <f>IF($C$40="tidak",NA(),IF(C259="",NA(),IF(ISERROR(C259/E259),NA(),C259/E259)))</f>
        <v>0.95</v>
      </c>
      <c r="H259" s="56">
        <f t="shared" si="32"/>
        <v>0.95</v>
      </c>
      <c r="I259" s="96">
        <v>0.19</v>
      </c>
      <c r="J259" s="7"/>
      <c r="K259" s="61">
        <f>IF(C240="i",0.2,IF(C240="ii",0.2,IF(C240="iii",1,5)))</f>
        <v>0.2</v>
      </c>
      <c r="L259" s="7"/>
      <c r="M259" s="55">
        <f>IF($C$40="tidak",NA(),IF(I259="",NA(),IF(ISERROR(I259/K259),NA(),I259/K259)))</f>
        <v>0.95</v>
      </c>
      <c r="N259" s="56">
        <f t="shared" si="33"/>
        <v>0.95</v>
      </c>
      <c r="O259" s="90"/>
      <c r="P259" s="7"/>
      <c r="Q259" s="61">
        <f>IF(C240="i",0.2,IF(C240="ii",0.2,IF(C240="iii",1,5)))</f>
        <v>0.2</v>
      </c>
      <c r="R259" s="7"/>
      <c r="S259" s="55" t="e">
        <f>IF($C$40="tidak",NA(),IF(O259="",NA(),IF(ISERROR(O259/Q259),NA(),O259/Q259)))</f>
        <v>#N/A</v>
      </c>
      <c r="T259" s="56" t="str">
        <f t="shared" si="29"/>
        <v/>
      </c>
      <c r="U259" s="105"/>
      <c r="V259" s="7"/>
      <c r="W259" s="61">
        <f>IF(C240="i",0.2,IF(C240="ii",0.2,IF(C240="iii",1,5)))</f>
        <v>0.2</v>
      </c>
      <c r="X259" s="7"/>
      <c r="Y259" s="55"/>
      <c r="Z259" s="56">
        <f t="shared" si="30"/>
        <v>0</v>
      </c>
      <c r="AA259" s="105"/>
      <c r="AB259" s="7"/>
      <c r="AC259" s="61">
        <f>IF(I240="i",0.2,IF(I240="ii",0.2,IF(I240="iii",1,5)))</f>
        <v>5</v>
      </c>
      <c r="AD259" s="7"/>
      <c r="AE259" s="55"/>
      <c r="AF259" s="56">
        <f t="shared" si="31"/>
        <v>0</v>
      </c>
    </row>
    <row r="260" spans="2:32" x14ac:dyDescent="0.2">
      <c r="B260" s="54" t="s">
        <v>38</v>
      </c>
      <c r="C260" s="75"/>
      <c r="D260" s="7"/>
      <c r="E260" s="61">
        <f>IF(C240="iv",1000000,200)</f>
        <v>200</v>
      </c>
      <c r="F260" s="7"/>
      <c r="G260" s="55"/>
      <c r="H260" s="56">
        <f t="shared" si="32"/>
        <v>0</v>
      </c>
      <c r="I260" s="75"/>
      <c r="J260" s="7"/>
      <c r="K260" s="61">
        <f>IF(C240="iv",1000000,200)</f>
        <v>200</v>
      </c>
      <c r="L260" s="7"/>
      <c r="M260" s="55" t="e">
        <f>IF($C$41="tidak",NA(),IF(I260="",NA(),IF(ISERROR(I260/K260),NA(),I260/K260)))</f>
        <v>#N/A</v>
      </c>
      <c r="N260" s="56" t="str">
        <f t="shared" si="33"/>
        <v/>
      </c>
      <c r="O260" s="75"/>
      <c r="P260" s="7"/>
      <c r="Q260" s="61">
        <f>IF(C240="iv",1000000,200)</f>
        <v>200</v>
      </c>
      <c r="R260" s="7"/>
      <c r="S260" s="55" t="e">
        <f>IF($C$41="tidak",NA(),IF(O260="",NA(),IF(ISERROR(O260/Q260),NA(),O260/Q260)))</f>
        <v>#N/A</v>
      </c>
      <c r="T260" s="56" t="str">
        <f t="shared" si="29"/>
        <v/>
      </c>
      <c r="U260" s="75"/>
      <c r="V260" s="7"/>
      <c r="W260" s="61">
        <f>IF(C240="iv",1000000,200)</f>
        <v>200</v>
      </c>
      <c r="X260" s="7"/>
      <c r="Y260" s="55"/>
      <c r="Z260" s="56">
        <f t="shared" si="30"/>
        <v>0</v>
      </c>
      <c r="AA260" s="75"/>
      <c r="AB260" s="7"/>
      <c r="AC260" s="61">
        <f>IF(I240="iv",1000000,200)</f>
        <v>200</v>
      </c>
      <c r="AD260" s="7"/>
      <c r="AE260" s="55"/>
      <c r="AF260" s="56">
        <f t="shared" si="31"/>
        <v>0</v>
      </c>
    </row>
    <row r="261" spans="2:32" x14ac:dyDescent="0.2">
      <c r="B261" s="54" t="s">
        <v>39</v>
      </c>
      <c r="C261" s="75"/>
      <c r="D261" s="7"/>
      <c r="E261" s="61">
        <v>0.01</v>
      </c>
      <c r="F261" s="7"/>
      <c r="G261" s="55"/>
      <c r="H261" s="56">
        <f t="shared" si="32"/>
        <v>0</v>
      </c>
      <c r="I261" s="75"/>
      <c r="J261" s="7"/>
      <c r="K261" s="61">
        <v>0.01</v>
      </c>
      <c r="L261" s="7"/>
      <c r="M261" s="55" t="e">
        <f>IF($C$42="tidak",NA(),IF(I261="",NA(),IF(ISERROR(I261/K261),NA(),I261/K261)))</f>
        <v>#N/A</v>
      </c>
      <c r="N261" s="56" t="str">
        <f t="shared" si="33"/>
        <v/>
      </c>
      <c r="O261" s="75"/>
      <c r="P261" s="7"/>
      <c r="Q261" s="61">
        <v>0.01</v>
      </c>
      <c r="R261" s="7"/>
      <c r="S261" s="55" t="e">
        <f>IF($C$42="tidak",NA(),IF(O261="",NA(),IF(ISERROR(O261/Q261),NA(),O261/Q261)))</f>
        <v>#N/A</v>
      </c>
      <c r="T261" s="56" t="str">
        <f t="shared" si="29"/>
        <v/>
      </c>
      <c r="U261" s="75"/>
      <c r="V261" s="7"/>
      <c r="W261" s="61">
        <v>0.01</v>
      </c>
      <c r="X261" s="7"/>
      <c r="Y261" s="55"/>
      <c r="Z261" s="56">
        <f t="shared" si="30"/>
        <v>0</v>
      </c>
      <c r="AA261" s="75"/>
      <c r="AB261" s="7"/>
      <c r="AC261" s="61">
        <v>0.01</v>
      </c>
      <c r="AD261" s="7"/>
      <c r="AE261" s="55"/>
      <c r="AF261" s="56">
        <f t="shared" si="31"/>
        <v>0</v>
      </c>
    </row>
    <row r="262" spans="2:32" x14ac:dyDescent="0.2">
      <c r="B262" s="54" t="s">
        <v>41</v>
      </c>
      <c r="C262" s="75"/>
      <c r="D262" s="7"/>
      <c r="E262" s="61">
        <f>IF(C240="iv",0.2,0.02)</f>
        <v>0.02</v>
      </c>
      <c r="F262" s="7"/>
      <c r="G262" s="55"/>
      <c r="H262" s="56">
        <f t="shared" si="32"/>
        <v>0</v>
      </c>
      <c r="I262" s="75"/>
      <c r="J262" s="7"/>
      <c r="K262" s="61">
        <f>IF(C240="iv",0.2,0.02)</f>
        <v>0.02</v>
      </c>
      <c r="L262" s="7"/>
      <c r="M262" s="55" t="e">
        <f>IF($C$43="tidak",NA(),IF(I262="",NA(),IF(ISERROR(I262/K262),NA(),I262/K262)))</f>
        <v>#N/A</v>
      </c>
      <c r="N262" s="56" t="str">
        <f t="shared" si="33"/>
        <v/>
      </c>
      <c r="O262" s="75"/>
      <c r="P262" s="7"/>
      <c r="Q262" s="61">
        <f>IF(C240="iv",0.2,0.02)</f>
        <v>0.02</v>
      </c>
      <c r="R262" s="7"/>
      <c r="S262" s="55" t="e">
        <f>IF($C$43="tidak",NA(),IF(O262="",NA(),IF(ISERROR(O262/Q262),NA(),O262/Q262)))</f>
        <v>#N/A</v>
      </c>
      <c r="T262" s="56" t="str">
        <f t="shared" si="29"/>
        <v/>
      </c>
      <c r="U262" s="75"/>
      <c r="V262" s="7"/>
      <c r="W262" s="61">
        <f>IF(C240="iv",0.2,0.02)</f>
        <v>0.02</v>
      </c>
      <c r="X262" s="7"/>
      <c r="Y262" s="55"/>
      <c r="Z262" s="56">
        <f t="shared" si="30"/>
        <v>0</v>
      </c>
      <c r="AA262" s="75"/>
      <c r="AB262" s="7"/>
      <c r="AC262" s="61">
        <f>IF(I240="iv",0.2,0.02)</f>
        <v>0.02</v>
      </c>
      <c r="AD262" s="7"/>
      <c r="AE262" s="55"/>
      <c r="AF262" s="56">
        <f t="shared" si="31"/>
        <v>0</v>
      </c>
    </row>
    <row r="263" spans="2:32" x14ac:dyDescent="0.2">
      <c r="B263" s="54" t="s">
        <v>42</v>
      </c>
      <c r="C263" s="75"/>
      <c r="D263" s="7"/>
      <c r="E263" s="61">
        <f>IF(C240="i",0.001,IF(C240="ii",0.002,IF(C240="iii",0.002,0.005)))</f>
        <v>2E-3</v>
      </c>
      <c r="F263" s="7"/>
      <c r="G263" s="55"/>
      <c r="H263" s="56">
        <f t="shared" si="32"/>
        <v>0</v>
      </c>
      <c r="I263" s="75"/>
      <c r="J263" s="7"/>
      <c r="K263" s="61">
        <f>IF(C240="i",0.001,IF(C240="ii",0.002,IF(C240="iii",0.002,0.005)))</f>
        <v>2E-3</v>
      </c>
      <c r="L263" s="7"/>
      <c r="M263" s="55" t="e">
        <f>IF($C$44="tidak",NA(),IF(I263="",NA(),IF(ISERROR(I263/K263),NA(),I263/K263)))</f>
        <v>#N/A</v>
      </c>
      <c r="N263" s="56" t="str">
        <f t="shared" si="33"/>
        <v/>
      </c>
      <c r="O263" s="75"/>
      <c r="P263" s="7"/>
      <c r="Q263" s="61">
        <f>IF(C240="i",0.001,IF(C240="ii",0.002,IF(C240="iii",0.002,0.005)))</f>
        <v>2E-3</v>
      </c>
      <c r="R263" s="7"/>
      <c r="S263" s="55" t="e">
        <f>IF($C$44="tidak",NA(),IF(O263="",NA(),IF(ISERROR(O263/Q263),NA(),O263/Q263)))</f>
        <v>#N/A</v>
      </c>
      <c r="T263" s="56" t="str">
        <f t="shared" si="29"/>
        <v/>
      </c>
      <c r="U263" s="75"/>
      <c r="V263" s="7"/>
      <c r="W263" s="61">
        <f>IF(C240="i",0.001,IF(C240="ii",0.002,IF(C240="iii",0.002,0.005)))</f>
        <v>2E-3</v>
      </c>
      <c r="X263" s="7"/>
      <c r="Y263" s="55"/>
      <c r="Z263" s="56">
        <f t="shared" si="30"/>
        <v>0</v>
      </c>
      <c r="AA263" s="75"/>
      <c r="AB263" s="7"/>
      <c r="AC263" s="61">
        <f>IF(I240="i",0.001,IF(I240="ii",0.002,IF(I240="iii",0.002,0.005)))</f>
        <v>5.0000000000000001E-3</v>
      </c>
      <c r="AD263" s="7"/>
      <c r="AE263" s="55"/>
      <c r="AF263" s="56">
        <f t="shared" si="31"/>
        <v>0</v>
      </c>
    </row>
    <row r="264" spans="2:32" x14ac:dyDescent="0.2">
      <c r="B264" s="54" t="s">
        <v>43</v>
      </c>
      <c r="C264" s="75"/>
      <c r="D264" s="7"/>
      <c r="E264" s="61">
        <f>IF(C240="i",0.1,1000000)</f>
        <v>1000000</v>
      </c>
      <c r="F264" s="7"/>
      <c r="G264" s="55"/>
      <c r="H264" s="56">
        <f t="shared" si="32"/>
        <v>0</v>
      </c>
      <c r="I264" s="75"/>
      <c r="J264" s="7"/>
      <c r="K264" s="61">
        <f>IF(C240="i",0.1,1000000)</f>
        <v>1000000</v>
      </c>
      <c r="L264" s="7"/>
      <c r="M264" s="55" t="e">
        <f>IF($C$45="tidak",NA(),IF(I264="",NA(),IF(ISERROR(I264/K264),NA(),I264/K264)))</f>
        <v>#N/A</v>
      </c>
      <c r="N264" s="56" t="str">
        <f t="shared" si="33"/>
        <v/>
      </c>
      <c r="O264" s="75"/>
      <c r="P264" s="7"/>
      <c r="Q264" s="61">
        <f>IF(C240="i",0.1,1000000)</f>
        <v>1000000</v>
      </c>
      <c r="R264" s="7"/>
      <c r="S264" s="55" t="e">
        <f>IF($C$45="tidak",NA(),IF(O264="",NA(),IF(ISERROR(O264/Q264),NA(),O264/Q264)))</f>
        <v>#N/A</v>
      </c>
      <c r="T264" s="56" t="str">
        <f t="shared" si="29"/>
        <v/>
      </c>
      <c r="U264" s="75"/>
      <c r="V264" s="7"/>
      <c r="W264" s="61">
        <f>IF(C240="i",0.1,1000000)</f>
        <v>1000000</v>
      </c>
      <c r="X264" s="7"/>
      <c r="Y264" s="55"/>
      <c r="Z264" s="56">
        <f t="shared" si="30"/>
        <v>0</v>
      </c>
      <c r="AA264" s="75"/>
      <c r="AB264" s="7"/>
      <c r="AC264" s="61">
        <f>IF(I240="i",0.1,1000000)</f>
        <v>1000000</v>
      </c>
      <c r="AD264" s="7"/>
      <c r="AE264" s="55"/>
      <c r="AF264" s="56">
        <f t="shared" si="31"/>
        <v>0</v>
      </c>
    </row>
    <row r="265" spans="2:32" x14ac:dyDescent="0.2">
      <c r="B265" s="54" t="s">
        <v>44</v>
      </c>
      <c r="C265" s="75"/>
      <c r="D265" s="7"/>
      <c r="E265" s="61">
        <f>IF(C240="i",400,1000000)</f>
        <v>1000000</v>
      </c>
      <c r="F265" s="7"/>
      <c r="G265" s="55"/>
      <c r="H265" s="56">
        <f t="shared" si="32"/>
        <v>0</v>
      </c>
      <c r="I265" s="75"/>
      <c r="J265" s="7"/>
      <c r="K265" s="61">
        <f>IF(C240="i",400,1000000)</f>
        <v>1000000</v>
      </c>
      <c r="L265" s="7"/>
      <c r="M265" s="55" t="e">
        <f>IF($C$46="tidak",NA(),IF(I265="",NA(),IF(ISERROR(I265/K265),NA(),I265/K265)))</f>
        <v>#N/A</v>
      </c>
      <c r="N265" s="56" t="str">
        <f t="shared" si="33"/>
        <v/>
      </c>
      <c r="O265" s="75"/>
      <c r="P265" s="7"/>
      <c r="Q265" s="61">
        <f>IF(C240="i",400,1000000)</f>
        <v>1000000</v>
      </c>
      <c r="R265" s="7"/>
      <c r="S265" s="55" t="e">
        <f>IF($C$46="tidak",NA(),IF(O265="",NA(),IF(ISERROR(O265/Q265),NA(),O265/Q265)))</f>
        <v>#N/A</v>
      </c>
      <c r="T265" s="56" t="str">
        <f t="shared" si="29"/>
        <v/>
      </c>
      <c r="U265" s="75"/>
      <c r="V265" s="7"/>
      <c r="W265" s="61">
        <f>IF(C240="i",400,1000000)</f>
        <v>1000000</v>
      </c>
      <c r="X265" s="7"/>
      <c r="Y265" s="55"/>
      <c r="Z265" s="56">
        <f t="shared" si="30"/>
        <v>0</v>
      </c>
      <c r="AA265" s="75"/>
      <c r="AB265" s="7"/>
      <c r="AC265" s="61">
        <f>IF(I240="i",400,1000000)</f>
        <v>1000000</v>
      </c>
      <c r="AD265" s="7"/>
      <c r="AE265" s="55"/>
      <c r="AF265" s="56">
        <f t="shared" si="31"/>
        <v>0</v>
      </c>
    </row>
    <row r="266" spans="2:32" x14ac:dyDescent="0.2">
      <c r="B266" s="54" t="s">
        <v>45</v>
      </c>
      <c r="C266" s="75"/>
      <c r="D266" s="7"/>
      <c r="E266" s="61"/>
      <c r="F266" s="7"/>
      <c r="G266" s="55"/>
      <c r="H266" s="56">
        <f t="shared" si="32"/>
        <v>0</v>
      </c>
      <c r="I266" s="75"/>
      <c r="J266" s="7"/>
      <c r="K266" s="61"/>
      <c r="L266" s="7"/>
      <c r="M266" s="55" t="e">
        <f>IF($C$47="tidak",NA(),IF(I266="",NA(),IF(ISERROR(I266/K266),NA(),I266/K266)))</f>
        <v>#N/A</v>
      </c>
      <c r="N266" s="56" t="str">
        <f t="shared" si="33"/>
        <v/>
      </c>
      <c r="O266" s="75"/>
      <c r="P266" s="7"/>
      <c r="Q266" s="61"/>
      <c r="R266" s="7"/>
      <c r="S266" s="55" t="e">
        <f>IF($C$47="tidak",NA(),IF(O266="",NA(),IF(ISERROR(O266/Q266),NA(),O266/Q266)))</f>
        <v>#N/A</v>
      </c>
      <c r="T266" s="56" t="str">
        <f t="shared" si="29"/>
        <v/>
      </c>
      <c r="U266" s="75"/>
      <c r="V266" s="7"/>
      <c r="W266" s="61"/>
      <c r="X266" s="7"/>
      <c r="Y266" s="55"/>
      <c r="Z266" s="56">
        <f t="shared" si="30"/>
        <v>0</v>
      </c>
      <c r="AA266" s="75"/>
      <c r="AB266" s="7"/>
      <c r="AC266" s="61"/>
      <c r="AD266" s="7"/>
      <c r="AE266" s="55"/>
      <c r="AF266" s="56">
        <f t="shared" si="31"/>
        <v>0</v>
      </c>
    </row>
    <row r="267" spans="2:32" x14ac:dyDescent="0.2">
      <c r="B267" s="54" t="s">
        <v>46</v>
      </c>
      <c r="C267" s="75"/>
      <c r="D267" s="7"/>
      <c r="E267" s="61">
        <f>IF(C240="iv",1000000,0.06)</f>
        <v>0.06</v>
      </c>
      <c r="F267" s="7"/>
      <c r="G267" s="55"/>
      <c r="H267" s="56">
        <f t="shared" si="32"/>
        <v>0</v>
      </c>
      <c r="I267" s="75"/>
      <c r="J267" s="7"/>
      <c r="K267" s="61">
        <f>IF(C240="iv",1000000,0.06)</f>
        <v>0.06</v>
      </c>
      <c r="L267" s="7"/>
      <c r="M267" s="55" t="e">
        <f>IF($C$48="tidak",NA(),IF(I267="",NA(),IF(ISERROR(I267/K267),NA(),I267/K267)))</f>
        <v>#N/A</v>
      </c>
      <c r="N267" s="56" t="str">
        <f t="shared" si="33"/>
        <v/>
      </c>
      <c r="O267" s="75"/>
      <c r="P267" s="7"/>
      <c r="Q267" s="61">
        <f>IF(C240="iv",1000000,0.06)</f>
        <v>0.06</v>
      </c>
      <c r="R267" s="7"/>
      <c r="S267" s="55" t="e">
        <f>IF($C$48="tidak",NA(),IF(O267="",NA(),IF(ISERROR(O267/Q267),NA(),O267/Q267)))</f>
        <v>#N/A</v>
      </c>
      <c r="T267" s="56" t="str">
        <f t="shared" si="29"/>
        <v/>
      </c>
      <c r="U267" s="75"/>
      <c r="V267" s="7"/>
      <c r="W267" s="61">
        <f>IF(C240="iv",1000000,0.06)</f>
        <v>0.06</v>
      </c>
      <c r="X267" s="7"/>
      <c r="Y267" s="55"/>
      <c r="Z267" s="56">
        <f t="shared" si="30"/>
        <v>0</v>
      </c>
      <c r="AA267" s="75"/>
      <c r="AB267" s="7"/>
      <c r="AC267" s="61">
        <f>IF(I240="iv",1000000,0.06)</f>
        <v>0.06</v>
      </c>
      <c r="AD267" s="7"/>
      <c r="AE267" s="55"/>
      <c r="AF267" s="56">
        <f t="shared" si="31"/>
        <v>0</v>
      </c>
    </row>
    <row r="268" spans="2:32" x14ac:dyDescent="0.2">
      <c r="B268" s="54" t="s">
        <v>47</v>
      </c>
      <c r="C268" s="75"/>
      <c r="D268" s="7"/>
      <c r="E268" s="61">
        <f>IF(C240="iv",1,0.03)</f>
        <v>0.03</v>
      </c>
      <c r="F268" s="7"/>
      <c r="G268" s="55"/>
      <c r="H268" s="56">
        <f t="shared" si="32"/>
        <v>0</v>
      </c>
      <c r="I268" s="75"/>
      <c r="J268" s="7"/>
      <c r="K268" s="61">
        <f>IF(C240="iv",1,0.03)</f>
        <v>0.03</v>
      </c>
      <c r="L268" s="7"/>
      <c r="M268" s="55" t="e">
        <f>IF($C$49="tidak",NA(),IF(I268="",NA(),IF(ISERROR(I268/K268),NA(),I268/K268)))</f>
        <v>#N/A</v>
      </c>
      <c r="N268" s="56" t="str">
        <f t="shared" si="33"/>
        <v/>
      </c>
      <c r="O268" s="75"/>
      <c r="P268" s="7"/>
      <c r="Q268" s="61">
        <f>IF(C240="iv",1,0.03)</f>
        <v>0.03</v>
      </c>
      <c r="R268" s="7"/>
      <c r="S268" s="55" t="e">
        <f>IF($C$49="tidak",NA(),IF(O268="",NA(),IF(ISERROR(O268/Q268),NA(),O268/Q268)))</f>
        <v>#N/A</v>
      </c>
      <c r="T268" s="56" t="str">
        <f t="shared" si="29"/>
        <v/>
      </c>
      <c r="U268" s="75"/>
      <c r="V268" s="7"/>
      <c r="W268" s="61">
        <f>IF(C240="iv",1,0.03)</f>
        <v>0.03</v>
      </c>
      <c r="X268" s="7"/>
      <c r="Y268" s="55"/>
      <c r="Z268" s="56">
        <f t="shared" si="30"/>
        <v>0</v>
      </c>
      <c r="AA268" s="75"/>
      <c r="AB268" s="7"/>
      <c r="AC268" s="61">
        <f>IF(I240="iv",1,0.03)</f>
        <v>0.03</v>
      </c>
      <c r="AD268" s="7"/>
      <c r="AE268" s="55"/>
      <c r="AF268" s="56">
        <f t="shared" si="31"/>
        <v>0</v>
      </c>
    </row>
    <row r="269" spans="2:32" x14ac:dyDescent="0.2">
      <c r="B269" s="54" t="s">
        <v>48</v>
      </c>
      <c r="C269" s="75"/>
      <c r="D269" s="7"/>
      <c r="E269" s="61"/>
      <c r="F269" s="7"/>
      <c r="G269" s="55"/>
      <c r="H269" s="56">
        <f t="shared" si="32"/>
        <v>0</v>
      </c>
      <c r="I269" s="75"/>
      <c r="J269" s="7"/>
      <c r="K269" s="61"/>
      <c r="L269" s="7"/>
      <c r="M269" s="55" t="e">
        <f>IF($C$50="tidak",NA(),IF(I269="",NA(),IF(ISERROR(I269/K269),NA(),I269/K269)))</f>
        <v>#N/A</v>
      </c>
      <c r="N269" s="56" t="str">
        <f t="shared" si="33"/>
        <v/>
      </c>
      <c r="O269" s="75"/>
      <c r="P269" s="7"/>
      <c r="Q269" s="61"/>
      <c r="R269" s="7"/>
      <c r="S269" s="55" t="e">
        <f>IF($C$50="tidak",NA(),IF(O269="",NA(),IF(ISERROR(O269/Q269),NA(),O269/Q269)))</f>
        <v>#N/A</v>
      </c>
      <c r="T269" s="56" t="str">
        <f t="shared" si="29"/>
        <v/>
      </c>
      <c r="U269" s="75"/>
      <c r="V269" s="7"/>
      <c r="W269" s="61"/>
      <c r="X269" s="7"/>
      <c r="Y269" s="55"/>
      <c r="Z269" s="56">
        <f t="shared" si="30"/>
        <v>0</v>
      </c>
      <c r="AA269" s="75"/>
      <c r="AB269" s="7"/>
      <c r="AC269" s="61"/>
      <c r="AD269" s="7"/>
      <c r="AE269" s="55"/>
      <c r="AF269" s="56">
        <f t="shared" si="31"/>
        <v>0</v>
      </c>
    </row>
    <row r="270" spans="2:32" ht="13.5" thickBot="1" x14ac:dyDescent="0.25">
      <c r="B270" s="76" t="s">
        <v>49</v>
      </c>
      <c r="C270" s="77"/>
      <c r="D270" s="78"/>
      <c r="E270" s="79"/>
      <c r="F270" s="78"/>
      <c r="G270" s="80"/>
      <c r="H270" s="81">
        <f t="shared" si="32"/>
        <v>0</v>
      </c>
      <c r="I270" s="77"/>
      <c r="J270" s="78"/>
      <c r="K270" s="79"/>
      <c r="L270" s="78"/>
      <c r="M270" s="80" t="e">
        <f>IF($C$51="tidak",NA(),IF(I270="",NA(),IF(ISERROR(I270/K270),NA(),I270/K270)))</f>
        <v>#N/A</v>
      </c>
      <c r="N270" s="81" t="str">
        <f t="shared" si="33"/>
        <v/>
      </c>
      <c r="O270" s="77"/>
      <c r="P270" s="78"/>
      <c r="Q270" s="79"/>
      <c r="R270" s="78"/>
      <c r="S270" s="80" t="e">
        <f>IF($C$51="tidak",NA(),IF(O270="",NA(),IF(ISERROR(O270/Q270),NA(),O270/Q270)))</f>
        <v>#N/A</v>
      </c>
      <c r="T270" s="81" t="str">
        <f t="shared" si="29"/>
        <v/>
      </c>
      <c r="U270" s="77"/>
      <c r="V270" s="78"/>
      <c r="W270" s="79"/>
      <c r="X270" s="78"/>
      <c r="Y270" s="80"/>
      <c r="Z270" s="81">
        <f t="shared" si="30"/>
        <v>0</v>
      </c>
      <c r="AA270" s="77"/>
      <c r="AB270" s="78"/>
      <c r="AC270" s="79"/>
      <c r="AD270" s="78"/>
      <c r="AE270" s="80"/>
      <c r="AF270" s="81">
        <f t="shared" si="31"/>
        <v>0</v>
      </c>
    </row>
    <row r="271" spans="2:32" ht="15.75" x14ac:dyDescent="0.3">
      <c r="B271" s="40"/>
      <c r="C271" s="40"/>
      <c r="D271" s="40"/>
      <c r="E271" s="40"/>
      <c r="F271" s="40"/>
      <c r="G271" s="102" t="s">
        <v>56</v>
      </c>
      <c r="H271" s="53">
        <f>AVERAGE(H243:H270)</f>
        <v>0.1036</v>
      </c>
      <c r="I271" s="40"/>
      <c r="J271" s="40"/>
      <c r="K271" s="40"/>
      <c r="L271" s="40"/>
      <c r="M271" s="102" t="s">
        <v>56</v>
      </c>
      <c r="N271" s="53">
        <f>AVERAGE(N243:N270)</f>
        <v>0.44757916666666664</v>
      </c>
      <c r="O271" s="40"/>
      <c r="P271" s="40"/>
      <c r="Q271" s="40"/>
      <c r="R271" s="40"/>
      <c r="S271" s="102" t="s">
        <v>56</v>
      </c>
      <c r="T271" s="53" t="e">
        <f>AVERAGE(T243:T270)</f>
        <v>#DIV/0!</v>
      </c>
      <c r="U271" s="40"/>
      <c r="V271" s="40"/>
      <c r="W271" s="40"/>
      <c r="X271" s="40"/>
      <c r="Y271" s="102" t="s">
        <v>56</v>
      </c>
      <c r="Z271" s="53">
        <f>AVERAGE(Z243:Z270)</f>
        <v>0</v>
      </c>
      <c r="AA271" s="40"/>
      <c r="AB271" s="40"/>
      <c r="AC271" s="40"/>
      <c r="AD271" s="40"/>
      <c r="AE271" s="102" t="s">
        <v>56</v>
      </c>
      <c r="AF271" s="53">
        <f>AVERAGE(AF243:AF270)</f>
        <v>0</v>
      </c>
    </row>
    <row r="272" spans="2:32" ht="15.75" x14ac:dyDescent="0.3">
      <c r="B272" s="40"/>
      <c r="C272" s="40"/>
      <c r="D272" s="40"/>
      <c r="E272" s="40"/>
      <c r="F272" s="40"/>
      <c r="G272" s="84" t="s">
        <v>57</v>
      </c>
      <c r="H272" s="56">
        <f>MAX(H243:H270)</f>
        <v>0.95</v>
      </c>
      <c r="I272" s="40"/>
      <c r="J272" s="40"/>
      <c r="K272" s="40"/>
      <c r="L272" s="40"/>
      <c r="M272" s="84" t="s">
        <v>57</v>
      </c>
      <c r="N272" s="56">
        <f>MAX(N243:N270)</f>
        <v>0.95</v>
      </c>
      <c r="O272" s="40"/>
      <c r="P272" s="40"/>
      <c r="Q272" s="40"/>
      <c r="R272" s="40"/>
      <c r="S272" s="84" t="s">
        <v>57</v>
      </c>
      <c r="T272" s="56">
        <f>MAX(T243:T270)</f>
        <v>0</v>
      </c>
      <c r="U272" s="40"/>
      <c r="V272" s="40"/>
      <c r="W272" s="40"/>
      <c r="X272" s="40"/>
      <c r="Y272" s="84" t="s">
        <v>57</v>
      </c>
      <c r="Z272" s="56">
        <f>MAX(Z243:Z270)</f>
        <v>0</v>
      </c>
      <c r="AA272" s="40"/>
      <c r="AB272" s="40"/>
      <c r="AC272" s="40"/>
      <c r="AD272" s="40"/>
      <c r="AE272" s="84" t="s">
        <v>57</v>
      </c>
      <c r="AF272" s="56">
        <f>MAX(AF243:AF270)</f>
        <v>0</v>
      </c>
    </row>
    <row r="273" spans="2:32" ht="16.5" thickBot="1" x14ac:dyDescent="0.35">
      <c r="B273" s="40"/>
      <c r="C273" s="40"/>
      <c r="D273" s="40"/>
      <c r="E273" s="40"/>
      <c r="F273" s="40"/>
      <c r="G273" s="85" t="s">
        <v>58</v>
      </c>
      <c r="H273" s="86">
        <f>(((H271^2)+(H272^2))/2)^0.5</f>
        <v>0.67573403051792502</v>
      </c>
      <c r="I273" s="40"/>
      <c r="J273" s="40"/>
      <c r="K273" s="40"/>
      <c r="L273" s="40"/>
      <c r="M273" s="85" t="s">
        <v>58</v>
      </c>
      <c r="N273" s="86">
        <f>(((N271^2)+(N272^2))/2)^0.5</f>
        <v>0.74257225588962983</v>
      </c>
      <c r="O273" s="40"/>
      <c r="P273" s="40"/>
      <c r="Q273" s="40"/>
      <c r="R273" s="40"/>
      <c r="S273" s="85" t="s">
        <v>58</v>
      </c>
      <c r="T273" s="86" t="e">
        <f>(((T271^2)+(T272^2))/2)^0.5</f>
        <v>#DIV/0!</v>
      </c>
      <c r="U273" s="40"/>
      <c r="V273" s="40"/>
      <c r="W273" s="40"/>
      <c r="X273" s="40"/>
      <c r="Y273" s="85" t="s">
        <v>58</v>
      </c>
      <c r="Z273" s="86">
        <f>(((Z271^2)+(Z272^2))/2)^0.5</f>
        <v>0</v>
      </c>
      <c r="AA273" s="40"/>
      <c r="AB273" s="40"/>
      <c r="AC273" s="40"/>
      <c r="AD273" s="40"/>
      <c r="AE273" s="85" t="s">
        <v>58</v>
      </c>
      <c r="AF273" s="86">
        <f>(((AF271^2)+(AF272^2))/2)^0.5</f>
        <v>0</v>
      </c>
    </row>
    <row r="274" spans="2:32" x14ac:dyDescent="0.2">
      <c r="B274" s="40"/>
      <c r="C274" s="40"/>
      <c r="D274" s="40"/>
      <c r="E274" s="40"/>
      <c r="F274" s="40"/>
      <c r="G274" s="40"/>
    </row>
    <row r="275" spans="2:32" x14ac:dyDescent="0.2">
      <c r="C275" s="40"/>
      <c r="D275" s="40"/>
      <c r="E275" s="40"/>
      <c r="F275" s="40"/>
    </row>
    <row r="276" spans="2:32" ht="15.75" x14ac:dyDescent="0.25">
      <c r="B276" s="39" t="s">
        <v>83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</row>
    <row r="277" spans="2:32" x14ac:dyDescent="0.2">
      <c r="B277" s="41" t="s">
        <v>4</v>
      </c>
      <c r="C277" s="42" t="s">
        <v>7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</row>
    <row r="278" spans="2:32" ht="13.5" thickBot="1" x14ac:dyDescent="0.25">
      <c r="B278" s="41" t="s">
        <v>50</v>
      </c>
      <c r="C278" s="43" t="s">
        <v>2</v>
      </c>
      <c r="D278" s="40"/>
      <c r="E278" s="40"/>
      <c r="F278" s="40"/>
      <c r="G278" s="40"/>
      <c r="H278" s="40"/>
      <c r="I278" s="67" t="s">
        <v>3</v>
      </c>
      <c r="J278" s="40"/>
      <c r="K278" s="40"/>
      <c r="L278" s="40"/>
      <c r="M278" s="40"/>
      <c r="N278" s="40"/>
      <c r="O278" s="43"/>
      <c r="P278" s="40"/>
      <c r="Q278" s="40"/>
      <c r="R278" s="40"/>
      <c r="S278" s="40"/>
      <c r="T278" s="40"/>
      <c r="U278" s="72"/>
      <c r="V278" s="40"/>
      <c r="W278" s="40"/>
      <c r="X278" s="40"/>
      <c r="Y278" s="40"/>
      <c r="Z278" s="40"/>
      <c r="AA278" s="72"/>
      <c r="AB278" s="40"/>
      <c r="AC278" s="40"/>
      <c r="AD278" s="40"/>
      <c r="AE278" s="40"/>
      <c r="AF278" s="40"/>
    </row>
    <row r="279" spans="2:32" ht="16.5" thickBot="1" x14ac:dyDescent="0.35">
      <c r="B279" s="44" t="s">
        <v>9</v>
      </c>
      <c r="C279" s="45" t="s">
        <v>51</v>
      </c>
      <c r="D279" s="138" t="s">
        <v>52</v>
      </c>
      <c r="E279" s="138"/>
      <c r="F279" s="138"/>
      <c r="G279" s="46" t="s">
        <v>53</v>
      </c>
      <c r="H279" s="47" t="s">
        <v>54</v>
      </c>
      <c r="I279" s="68" t="s">
        <v>51</v>
      </c>
      <c r="J279" s="138" t="s">
        <v>52</v>
      </c>
      <c r="K279" s="138"/>
      <c r="L279" s="138"/>
      <c r="M279" s="46" t="s">
        <v>53</v>
      </c>
      <c r="N279" s="69" t="s">
        <v>54</v>
      </c>
      <c r="O279" s="68" t="s">
        <v>51</v>
      </c>
      <c r="P279" s="138" t="s">
        <v>52</v>
      </c>
      <c r="Q279" s="138"/>
      <c r="R279" s="138"/>
      <c r="S279" s="46" t="s">
        <v>53</v>
      </c>
      <c r="T279" s="69" t="s">
        <v>54</v>
      </c>
      <c r="U279" s="68" t="s">
        <v>51</v>
      </c>
      <c r="V279" s="138" t="s">
        <v>52</v>
      </c>
      <c r="W279" s="138"/>
      <c r="X279" s="138"/>
      <c r="Y279" s="46" t="s">
        <v>53</v>
      </c>
      <c r="Z279" s="47" t="s">
        <v>54</v>
      </c>
      <c r="AA279" s="68"/>
      <c r="AB279" s="138" t="s">
        <v>52</v>
      </c>
      <c r="AC279" s="138"/>
      <c r="AD279" s="138"/>
      <c r="AE279" s="46" t="s">
        <v>53</v>
      </c>
      <c r="AF279" s="47" t="s">
        <v>54</v>
      </c>
    </row>
    <row r="280" spans="2:32" x14ac:dyDescent="0.2">
      <c r="B280" s="48" t="s">
        <v>14</v>
      </c>
      <c r="C280" s="49">
        <v>6.63</v>
      </c>
      <c r="D280" s="50">
        <f>IF(C277="iv",5,6)</f>
        <v>6</v>
      </c>
      <c r="E280" s="110" t="s">
        <v>55</v>
      </c>
      <c r="F280" s="51">
        <v>9</v>
      </c>
      <c r="G280" s="52">
        <f>IF($C$24="tidak",NA(),IF(C280="",NA(),IF(C280&gt;(D280+F280)/2,(C280-(D280+F280)/2)/(F280-(D280+F280)/2),(C280-(D280+F280)/2)/(D280-(D280+F280)/2))))</f>
        <v>0.58000000000000007</v>
      </c>
      <c r="H280" s="53">
        <f>IF(ISERROR(G280),"",IF(G280&gt;1,1+5*LOG(G280),G280))</f>
        <v>0.58000000000000007</v>
      </c>
      <c r="I280" s="49">
        <v>6.16</v>
      </c>
      <c r="J280" s="50">
        <f>IF(C277="iv",5,6)</f>
        <v>6</v>
      </c>
      <c r="K280" s="110" t="s">
        <v>55</v>
      </c>
      <c r="L280" s="51">
        <v>9</v>
      </c>
      <c r="M280" s="52">
        <f>IF($C$24="tidak",NA(),IF(I280="",NA(),IF(I280&gt;(J280+L280)/2,(I280-(J280+L280)/2)/(L280-(J280+L280)/2),(I280-(J280+L280)/2)/(J280-(J280+L280)/2))))</f>
        <v>0.8933333333333332</v>
      </c>
      <c r="N280" s="70">
        <f>IF(ISERROR(M280),"",IF(M280&gt;1,1+5*LOG(M280),M280))</f>
        <v>0.8933333333333332</v>
      </c>
      <c r="O280" s="49"/>
      <c r="P280" s="50">
        <f>IF(C277="iv",5,6)</f>
        <v>6</v>
      </c>
      <c r="Q280" s="110" t="s">
        <v>55</v>
      </c>
      <c r="R280" s="51">
        <v>9</v>
      </c>
      <c r="S280" s="52"/>
      <c r="T280" s="70">
        <f t="shared" ref="T280:T307" si="34">IF(ISERROR(S280),"",IF(S280&gt;1,1+5*LOG(S280),S280))</f>
        <v>0</v>
      </c>
      <c r="U280" s="7"/>
      <c r="V280" s="50">
        <f>IF(C277="iv",5,6)</f>
        <v>6</v>
      </c>
      <c r="W280" s="110" t="s">
        <v>55</v>
      </c>
      <c r="X280" s="51">
        <v>9</v>
      </c>
      <c r="Y280" s="52"/>
      <c r="Z280" s="53">
        <f t="shared" ref="Z280:Z307" si="35">IF(ISERROR(Y280),"",IF(Y280&gt;1,1+5*LOG(Y280),Y280))</f>
        <v>0</v>
      </c>
      <c r="AA280" s="7"/>
      <c r="AB280" s="50">
        <f>IF(I277="iv",5,6)</f>
        <v>6</v>
      </c>
      <c r="AC280" s="110" t="s">
        <v>55</v>
      </c>
      <c r="AD280" s="51">
        <v>9</v>
      </c>
      <c r="AE280" s="52"/>
      <c r="AF280" s="53">
        <f t="shared" ref="AF280:AF307" si="36">IF(ISERROR(AE280),"",IF(AE280&gt;1,1+5*LOG(AE280),AE280))</f>
        <v>0</v>
      </c>
    </row>
    <row r="281" spans="2:32" x14ac:dyDescent="0.2">
      <c r="B281" s="54" t="s">
        <v>17</v>
      </c>
      <c r="C281" s="49"/>
      <c r="D281" s="7"/>
      <c r="E281" s="7"/>
      <c r="F281" s="7"/>
      <c r="G281" s="55"/>
      <c r="H281" s="56">
        <f t="shared" ref="H281:H307" si="37">IF(ISERROR(G281),"",IF(G281&gt;1,1+5*LOG(G281),G281))</f>
        <v>0</v>
      </c>
      <c r="I281" s="49"/>
      <c r="J281" s="7"/>
      <c r="K281" s="7"/>
      <c r="L281" s="7"/>
      <c r="M281" s="55"/>
      <c r="N281" s="71">
        <f t="shared" ref="N281:N307" si="38">IF(ISERROR(M281),"",IF(M281&gt;1,1+5*LOG(M281),M281))</f>
        <v>0</v>
      </c>
      <c r="O281" s="49"/>
      <c r="P281" s="7"/>
      <c r="Q281" s="7"/>
      <c r="R281" s="7"/>
      <c r="S281" s="55"/>
      <c r="T281" s="71">
        <f t="shared" si="34"/>
        <v>0</v>
      </c>
      <c r="U281" s="7"/>
      <c r="V281" s="7"/>
      <c r="W281" s="7"/>
      <c r="X281" s="7"/>
      <c r="Y281" s="55"/>
      <c r="Z281" s="56">
        <f t="shared" si="35"/>
        <v>0</v>
      </c>
      <c r="AA281" s="7"/>
      <c r="AB281" s="7"/>
      <c r="AC281" s="7"/>
      <c r="AD281" s="7"/>
      <c r="AE281" s="55"/>
      <c r="AF281" s="56">
        <f t="shared" si="36"/>
        <v>0</v>
      </c>
    </row>
    <row r="282" spans="2:32" x14ac:dyDescent="0.2">
      <c r="B282" s="54" t="s">
        <v>20</v>
      </c>
      <c r="C282" s="49"/>
      <c r="D282" s="7"/>
      <c r="E282" s="7"/>
      <c r="F282" s="7"/>
      <c r="G282" s="55"/>
      <c r="H282" s="56">
        <f t="shared" si="37"/>
        <v>0</v>
      </c>
      <c r="I282" s="49"/>
      <c r="J282" s="7"/>
      <c r="K282" s="7"/>
      <c r="L282" s="7"/>
      <c r="M282" s="55"/>
      <c r="N282" s="71">
        <f t="shared" si="38"/>
        <v>0</v>
      </c>
      <c r="O282" s="49"/>
      <c r="P282" s="7"/>
      <c r="Q282" s="7"/>
      <c r="R282" s="7"/>
      <c r="S282" s="55"/>
      <c r="T282" s="71">
        <f t="shared" si="34"/>
        <v>0</v>
      </c>
      <c r="U282" s="7"/>
      <c r="V282" s="7"/>
      <c r="W282" s="7"/>
      <c r="X282" s="7"/>
      <c r="Y282" s="55"/>
      <c r="Z282" s="56">
        <f t="shared" si="35"/>
        <v>0</v>
      </c>
      <c r="AA282" s="7"/>
      <c r="AB282" s="7"/>
      <c r="AC282" s="7"/>
      <c r="AD282" s="7"/>
      <c r="AE282" s="55"/>
      <c r="AF282" s="56">
        <f t="shared" si="36"/>
        <v>0</v>
      </c>
    </row>
    <row r="283" spans="2:32" x14ac:dyDescent="0.2">
      <c r="B283" s="54" t="s">
        <v>22</v>
      </c>
      <c r="C283" s="49"/>
      <c r="D283" s="7"/>
      <c r="E283" s="7"/>
      <c r="F283" s="7"/>
      <c r="G283" s="55"/>
      <c r="H283" s="56">
        <f t="shared" si="37"/>
        <v>0</v>
      </c>
      <c r="I283" s="49"/>
      <c r="J283" s="7"/>
      <c r="K283" s="7"/>
      <c r="L283" s="7"/>
      <c r="M283" s="55"/>
      <c r="N283" s="71">
        <f t="shared" si="38"/>
        <v>0</v>
      </c>
      <c r="O283" s="49"/>
      <c r="P283" s="7"/>
      <c r="Q283" s="7"/>
      <c r="R283" s="7"/>
      <c r="S283" s="55"/>
      <c r="T283" s="71">
        <f t="shared" si="34"/>
        <v>0</v>
      </c>
      <c r="U283" s="7"/>
      <c r="V283" s="7"/>
      <c r="W283" s="7"/>
      <c r="X283" s="7"/>
      <c r="Y283" s="55"/>
      <c r="Z283" s="56">
        <f t="shared" si="35"/>
        <v>0</v>
      </c>
      <c r="AA283" s="7"/>
      <c r="AB283" s="7"/>
      <c r="AC283" s="7"/>
      <c r="AD283" s="7"/>
      <c r="AE283" s="55"/>
      <c r="AF283" s="56">
        <f t="shared" si="36"/>
        <v>0</v>
      </c>
    </row>
    <row r="284" spans="2:32" ht="15" x14ac:dyDescent="0.2">
      <c r="B284" s="54" t="s">
        <v>24</v>
      </c>
      <c r="C284" s="57"/>
      <c r="D284" s="7"/>
      <c r="E284" s="7"/>
      <c r="F284" s="7"/>
      <c r="G284" s="55"/>
      <c r="H284" s="56">
        <f t="shared" si="37"/>
        <v>0</v>
      </c>
      <c r="I284" s="49"/>
      <c r="J284" s="7"/>
      <c r="K284" s="7"/>
      <c r="L284" s="7"/>
      <c r="M284" s="55"/>
      <c r="N284" s="71">
        <f t="shared" si="38"/>
        <v>0</v>
      </c>
      <c r="O284" s="49"/>
      <c r="P284" s="7"/>
      <c r="Q284" s="7"/>
      <c r="R284" s="7"/>
      <c r="S284" s="55"/>
      <c r="T284" s="71">
        <f t="shared" si="34"/>
        <v>0</v>
      </c>
      <c r="U284" s="7"/>
      <c r="V284" s="7"/>
      <c r="W284" s="7"/>
      <c r="X284" s="7"/>
      <c r="Y284" s="55"/>
      <c r="Z284" s="56">
        <f t="shared" si="35"/>
        <v>0</v>
      </c>
      <c r="AA284" s="7"/>
      <c r="AB284" s="7"/>
      <c r="AC284" s="7"/>
      <c r="AD284" s="7"/>
      <c r="AE284" s="55"/>
      <c r="AF284" s="56">
        <f t="shared" si="36"/>
        <v>0</v>
      </c>
    </row>
    <row r="285" spans="2:32" ht="15" x14ac:dyDescent="0.2">
      <c r="B285" s="58" t="s">
        <v>25</v>
      </c>
      <c r="C285" s="57">
        <v>6.32</v>
      </c>
      <c r="D285" s="7"/>
      <c r="E285" s="59">
        <f>IF(C277="i",6,IF(C277="ii",4,IF(C277="iii",3,0)))</f>
        <v>4</v>
      </c>
      <c r="F285" s="7"/>
      <c r="G285" s="55">
        <f>IF($C$29="tidak",NA(),IF(C285="",NA(),IF(ISERROR(((7-C285)/(7-E285))/E285),NA(),((7-C285)/(7-E285))/E285)))</f>
        <v>5.6666666666666643E-2</v>
      </c>
      <c r="H285" s="56">
        <f t="shared" si="37"/>
        <v>5.6666666666666643E-2</v>
      </c>
      <c r="I285" s="49">
        <v>6.75</v>
      </c>
      <c r="J285" s="7"/>
      <c r="K285" s="59">
        <f>IF(C277="i",6,IF(C277="ii",4,IF(C277="iii",3,0)))</f>
        <v>4</v>
      </c>
      <c r="L285" s="7"/>
      <c r="M285" s="55">
        <f>IF($C$29="tidak",NA(),IF(I285="",NA(),IF(ISERROR(((7-I285)/(7-K285))/K285),NA(),((7-I285)/(7-K285))/K285)))</f>
        <v>2.0833333333333332E-2</v>
      </c>
      <c r="N285" s="71">
        <f t="shared" si="38"/>
        <v>2.0833333333333332E-2</v>
      </c>
      <c r="O285" s="49"/>
      <c r="P285" s="7"/>
      <c r="Q285" s="59">
        <f>IF(C277="i",6,IF(C277="ii",4,IF(C277="iii",3,0)))</f>
        <v>4</v>
      </c>
      <c r="R285" s="7"/>
      <c r="S285" s="55"/>
      <c r="T285" s="71">
        <f t="shared" si="34"/>
        <v>0</v>
      </c>
      <c r="U285" s="7"/>
      <c r="V285" s="7"/>
      <c r="W285" s="59">
        <f>IF(C277="i",6,IF(C277="ii",4,IF(C277="iii",3,0)))</f>
        <v>4</v>
      </c>
      <c r="X285" s="7"/>
      <c r="Y285" s="55"/>
      <c r="Z285" s="56">
        <f t="shared" si="35"/>
        <v>0</v>
      </c>
      <c r="AA285" s="7"/>
      <c r="AB285" s="7"/>
      <c r="AC285" s="59">
        <f>IF(I277="i",6,IF(I277="ii",4,IF(I277="iii",3,0)))</f>
        <v>0</v>
      </c>
      <c r="AD285" s="7"/>
      <c r="AE285" s="55"/>
      <c r="AF285" s="56">
        <f t="shared" si="36"/>
        <v>0</v>
      </c>
    </row>
    <row r="286" spans="2:32" ht="15" x14ac:dyDescent="0.2">
      <c r="B286" s="54" t="s">
        <v>26</v>
      </c>
      <c r="C286" s="60"/>
      <c r="D286" s="7"/>
      <c r="E286" s="61"/>
      <c r="F286" s="7"/>
      <c r="G286" s="55"/>
      <c r="H286" s="56">
        <f t="shared" si="37"/>
        <v>0</v>
      </c>
      <c r="I286" s="49"/>
      <c r="J286" s="7"/>
      <c r="K286" s="61"/>
      <c r="L286" s="7"/>
      <c r="M286" s="55"/>
      <c r="N286" s="71">
        <f t="shared" si="38"/>
        <v>0</v>
      </c>
      <c r="O286" s="49"/>
      <c r="P286" s="7"/>
      <c r="Q286" s="61"/>
      <c r="R286" s="7"/>
      <c r="S286" s="55"/>
      <c r="T286" s="71">
        <f t="shared" si="34"/>
        <v>0</v>
      </c>
      <c r="U286" s="73"/>
      <c r="V286" s="7"/>
      <c r="W286" s="61"/>
      <c r="X286" s="7"/>
      <c r="Y286" s="55"/>
      <c r="Z286" s="56">
        <f t="shared" si="35"/>
        <v>0</v>
      </c>
      <c r="AA286" s="73"/>
      <c r="AB286" s="7"/>
      <c r="AC286" s="61"/>
      <c r="AD286" s="7"/>
      <c r="AE286" s="55"/>
      <c r="AF286" s="56">
        <f t="shared" si="36"/>
        <v>0</v>
      </c>
    </row>
    <row r="287" spans="2:32" ht="15" x14ac:dyDescent="0.2">
      <c r="B287" s="58" t="s">
        <v>27</v>
      </c>
      <c r="C287" s="60">
        <v>16.5</v>
      </c>
      <c r="D287" s="7"/>
      <c r="E287" s="61">
        <f>IF(C277="i",50,IF(C277="ii",50,IF(C277="iii",400,400)))</f>
        <v>50</v>
      </c>
      <c r="F287" s="7"/>
      <c r="G287" s="55">
        <f>IF($C$31="tidak",NA(),IF(C287="",NA(),IF(ISERROR(C287/E287),NA(),C287/E287)))</f>
        <v>0.33</v>
      </c>
      <c r="H287" s="56">
        <f t="shared" si="37"/>
        <v>0.33</v>
      </c>
      <c r="I287" s="109">
        <v>45.8</v>
      </c>
      <c r="J287" s="7"/>
      <c r="K287" s="61">
        <f>IF(C277="i",50,IF(C277="ii",50,IF(C277="iii",400,400)))</f>
        <v>50</v>
      </c>
      <c r="L287" s="7"/>
      <c r="M287" s="55">
        <f>IF($C$31="tidak",NA(),IF(I287="",NA(),IF(ISERROR(I287/K287),NA(),I287/K287)))</f>
        <v>0.91599999999999993</v>
      </c>
      <c r="N287" s="71">
        <f t="shared" si="38"/>
        <v>0.91599999999999993</v>
      </c>
      <c r="O287" s="49"/>
      <c r="P287" s="7"/>
      <c r="Q287" s="61">
        <f>IF(C277="i",50,IF(C277="ii",50,IF(C277="iii",400,400)))</f>
        <v>50</v>
      </c>
      <c r="R287" s="7"/>
      <c r="S287" s="55"/>
      <c r="T287" s="71">
        <f t="shared" si="34"/>
        <v>0</v>
      </c>
      <c r="U287" s="73"/>
      <c r="V287" s="7"/>
      <c r="W287" s="61">
        <f>IF(C277="i",50,IF(C277="ii",50,IF(C277="iii",400,400)))</f>
        <v>50</v>
      </c>
      <c r="X287" s="7"/>
      <c r="Y287" s="55"/>
      <c r="Z287" s="56">
        <f t="shared" si="35"/>
        <v>0</v>
      </c>
      <c r="AA287" s="73"/>
      <c r="AB287" s="7"/>
      <c r="AC287" s="61">
        <f>IF(I277="i",50,IF(I277="ii",50,IF(I277="iii",400,400)))</f>
        <v>400</v>
      </c>
      <c r="AD287" s="7"/>
      <c r="AE287" s="55"/>
      <c r="AF287" s="56">
        <f t="shared" si="36"/>
        <v>0</v>
      </c>
    </row>
    <row r="288" spans="2:32" x14ac:dyDescent="0.2">
      <c r="B288" s="58" t="s">
        <v>29</v>
      </c>
      <c r="C288" s="49">
        <v>30</v>
      </c>
      <c r="D288" s="7"/>
      <c r="E288" s="61">
        <f>IF(C277="i",100,IF(C277="ii",1000,IF(C277="iii",2000,2000)))</f>
        <v>1000</v>
      </c>
      <c r="F288" s="7"/>
      <c r="G288" s="55">
        <f>IF($C$32="tidak",NA(),IF(C288="",NA(),IF(ISERROR(C288/E288),NA(),C288/E288)))</f>
        <v>0.03</v>
      </c>
      <c r="H288" s="56">
        <f t="shared" si="37"/>
        <v>0.03</v>
      </c>
      <c r="I288" s="49">
        <v>20</v>
      </c>
      <c r="J288" s="7"/>
      <c r="K288" s="61">
        <f>IF(C277="i",100,IF(C277="ii",1000,IF(C277="iii",2000,2000)))</f>
        <v>1000</v>
      </c>
      <c r="L288" s="7"/>
      <c r="M288" s="55">
        <f>IF($C$32="tidak",NA(),IF(I288="",NA(),IF(ISERROR(I288/K288),NA(),I288/K288)))</f>
        <v>0.02</v>
      </c>
      <c r="N288" s="71">
        <f t="shared" si="38"/>
        <v>0.02</v>
      </c>
      <c r="O288" s="49"/>
      <c r="P288" s="7"/>
      <c r="Q288" s="61">
        <f>IF(C277="i",100,IF(C277="ii",1000,IF(C277="iii",2000,2000)))</f>
        <v>1000</v>
      </c>
      <c r="R288" s="7"/>
      <c r="S288" s="55"/>
      <c r="T288" s="71">
        <f t="shared" si="34"/>
        <v>0</v>
      </c>
      <c r="U288" s="73"/>
      <c r="V288" s="7"/>
      <c r="W288" s="61">
        <f>IF(C277="i",100,IF(C277="ii",1000,IF(C277="iii",2000,2000)))</f>
        <v>1000</v>
      </c>
      <c r="X288" s="7"/>
      <c r="Y288" s="55"/>
      <c r="Z288" s="56">
        <f t="shared" si="35"/>
        <v>0</v>
      </c>
      <c r="AA288" s="73"/>
      <c r="AB288" s="7"/>
      <c r="AC288" s="61">
        <f>IF(I277="i",100,IF(I277="ii",1000,IF(I277="iii",2000,2000)))</f>
        <v>2000</v>
      </c>
      <c r="AD288" s="7"/>
      <c r="AE288" s="55"/>
      <c r="AF288" s="56">
        <f t="shared" si="36"/>
        <v>0</v>
      </c>
    </row>
    <row r="289" spans="2:32" x14ac:dyDescent="0.2">
      <c r="B289" s="74" t="s">
        <v>30</v>
      </c>
      <c r="C289" s="49"/>
      <c r="D289" s="7"/>
      <c r="E289" s="61">
        <f>IF(C277="i",1000,IF(C277="ii",5000,IF(C277="iii",10000,10000)))</f>
        <v>5000</v>
      </c>
      <c r="F289" s="7"/>
      <c r="G289" s="55"/>
      <c r="H289" s="56">
        <f t="shared" si="37"/>
        <v>0</v>
      </c>
      <c r="I289" s="49"/>
      <c r="J289" s="7"/>
      <c r="K289" s="61">
        <f>IF(C277="i",1000,IF(C277="ii",5000,IF(C277="iii",10000,10000)))</f>
        <v>5000</v>
      </c>
      <c r="L289" s="7"/>
      <c r="M289" s="55"/>
      <c r="N289" s="71">
        <f t="shared" si="38"/>
        <v>0</v>
      </c>
      <c r="O289" s="49"/>
      <c r="P289" s="7"/>
      <c r="Q289" s="61">
        <f>IF(C277="i",1000,IF(C277="ii",5000,IF(C277="iii",10000,10000)))</f>
        <v>5000</v>
      </c>
      <c r="R289" s="7"/>
      <c r="S289" s="55"/>
      <c r="T289" s="71">
        <f t="shared" si="34"/>
        <v>0</v>
      </c>
      <c r="U289" s="103"/>
      <c r="V289" s="7"/>
      <c r="W289" s="61">
        <f>IF(C277="i",1000,IF(C277="ii",5000,IF(C277="iii",10000,10000)))</f>
        <v>5000</v>
      </c>
      <c r="X289" s="7"/>
      <c r="Y289" s="55"/>
      <c r="Z289" s="56">
        <f t="shared" si="35"/>
        <v>0</v>
      </c>
      <c r="AA289" s="103"/>
      <c r="AB289" s="7"/>
      <c r="AC289" s="61">
        <f>IF(I277="i",1000,IF(I277="ii",5000,IF(I277="iii",10000,10000)))</f>
        <v>10000</v>
      </c>
      <c r="AD289" s="7"/>
      <c r="AE289" s="55"/>
      <c r="AF289" s="56">
        <f t="shared" si="36"/>
        <v>0</v>
      </c>
    </row>
    <row r="290" spans="2:32" ht="15.75" x14ac:dyDescent="0.2">
      <c r="B290" s="58" t="s">
        <v>31</v>
      </c>
      <c r="C290" s="49">
        <v>1.63</v>
      </c>
      <c r="D290" s="7"/>
      <c r="E290" s="61">
        <f>IF(C277="i",2,IF(C277="ii",3,IF(C277="iii",6,12)))</f>
        <v>3</v>
      </c>
      <c r="F290" s="7"/>
      <c r="G290" s="55">
        <f>IF($C$34="tidak",NA(),IF(C290="",NA(),IF(ISERROR(C290/E290),NA(),C290/E290)))</f>
        <v>0.54333333333333333</v>
      </c>
      <c r="H290" s="56">
        <f t="shared" si="37"/>
        <v>0.54333333333333333</v>
      </c>
      <c r="I290" s="95">
        <v>1.76</v>
      </c>
      <c r="J290" s="7"/>
      <c r="K290" s="61">
        <f>IF(C277="i",2,IF(C277="ii",3,IF(C277="iii",6,12)))</f>
        <v>3</v>
      </c>
      <c r="L290" s="7"/>
      <c r="M290" s="55">
        <f>IF($C$34="tidak",NA(),IF(I290="",NA(),IF(ISERROR(I290/K290),NA(),I290/K290)))</f>
        <v>0.58666666666666667</v>
      </c>
      <c r="N290" s="71">
        <f t="shared" si="38"/>
        <v>0.58666666666666667</v>
      </c>
      <c r="O290" s="49"/>
      <c r="P290" s="7"/>
      <c r="Q290" s="61">
        <f>IF(C277="i",2,IF(C277="ii",3,IF(C277="iii",6,12)))</f>
        <v>3</v>
      </c>
      <c r="R290" s="7"/>
      <c r="S290" s="55"/>
      <c r="T290" s="71">
        <f t="shared" si="34"/>
        <v>0</v>
      </c>
      <c r="U290" s="103"/>
      <c r="V290" s="7"/>
      <c r="W290" s="61">
        <f>IF(C277="i",2,IF(C277="ii",3,IF(C277="iii",6,12)))</f>
        <v>3</v>
      </c>
      <c r="X290" s="7"/>
      <c r="Y290" s="55"/>
      <c r="Z290" s="56">
        <f t="shared" si="35"/>
        <v>0</v>
      </c>
      <c r="AA290" s="103"/>
      <c r="AB290" s="7"/>
      <c r="AC290" s="61">
        <f>IF(I277="i",2,IF(I277="ii",3,IF(I277="iii",6,12)))</f>
        <v>12</v>
      </c>
      <c r="AD290" s="7"/>
      <c r="AE290" s="55"/>
      <c r="AF290" s="56">
        <f t="shared" si="36"/>
        <v>0</v>
      </c>
    </row>
    <row r="291" spans="2:32" ht="15" x14ac:dyDescent="0.2">
      <c r="B291" s="58" t="s">
        <v>32</v>
      </c>
      <c r="C291" s="57">
        <v>9.27</v>
      </c>
      <c r="D291" s="7"/>
      <c r="E291" s="61">
        <f>IF(C277="i",10,IF(C277="ii",25,IF(C277="iii",50,100)))</f>
        <v>25</v>
      </c>
      <c r="F291" s="7"/>
      <c r="G291" s="55">
        <f>IF($C$35="tidak",NA(),IF(C291="",NA(),IF(ISERROR(C291/E291),NA(),C291/E291)))</f>
        <v>0.37079999999999996</v>
      </c>
      <c r="H291" s="56">
        <f t="shared" si="37"/>
        <v>0.37079999999999996</v>
      </c>
      <c r="I291" s="57">
        <v>9.0500000000000007</v>
      </c>
      <c r="J291" s="7"/>
      <c r="K291" s="61">
        <f>IF(C277="i",10,IF(C277="ii",25,IF(C277="iii",50,100)))</f>
        <v>25</v>
      </c>
      <c r="L291" s="7"/>
      <c r="M291" s="55">
        <f>IF($C$35="tidak",NA(),IF(I291="",NA(),IF(ISERROR(I291/K291),NA(),I291/K291)))</f>
        <v>0.36200000000000004</v>
      </c>
      <c r="N291" s="71">
        <f t="shared" si="38"/>
        <v>0.36200000000000004</v>
      </c>
      <c r="O291" s="49"/>
      <c r="P291" s="7"/>
      <c r="Q291" s="61">
        <f>IF(C277="i",10,IF(C277="ii",25,IF(C277="iii",50,100)))</f>
        <v>25</v>
      </c>
      <c r="R291" s="7"/>
      <c r="S291" s="55"/>
      <c r="T291" s="71">
        <f t="shared" si="34"/>
        <v>0</v>
      </c>
      <c r="U291" s="73"/>
      <c r="V291" s="7"/>
      <c r="W291" s="61">
        <f>IF(C277="i",10,IF(C277="ii",25,IF(C277="iii",50,100)))</f>
        <v>25</v>
      </c>
      <c r="X291" s="7"/>
      <c r="Y291" s="55"/>
      <c r="Z291" s="56">
        <f t="shared" si="35"/>
        <v>0</v>
      </c>
      <c r="AA291" s="73"/>
      <c r="AB291" s="7"/>
      <c r="AC291" s="61">
        <f>IF(I277="i",10,IF(I277="ii",25,IF(I277="iii",50,100)))</f>
        <v>100</v>
      </c>
      <c r="AD291" s="7"/>
      <c r="AE291" s="55"/>
      <c r="AF291" s="56">
        <f t="shared" si="36"/>
        <v>0</v>
      </c>
    </row>
    <row r="292" spans="2:32" ht="15" x14ac:dyDescent="0.2">
      <c r="B292" s="54" t="s">
        <v>33</v>
      </c>
      <c r="C292" s="60"/>
      <c r="D292" s="7"/>
      <c r="E292" s="61">
        <f>IF(C277="i",0.3,1000000)</f>
        <v>1000000</v>
      </c>
      <c r="F292" s="7"/>
      <c r="G292" s="55"/>
      <c r="H292" s="56">
        <f t="shared" si="37"/>
        <v>0</v>
      </c>
      <c r="I292" s="60"/>
      <c r="J292" s="7"/>
      <c r="K292" s="61">
        <f>IF(C277="i",0.3,1000000)</f>
        <v>1000000</v>
      </c>
      <c r="L292" s="7"/>
      <c r="M292" s="55"/>
      <c r="N292" s="71">
        <f t="shared" si="38"/>
        <v>0</v>
      </c>
      <c r="O292" s="49"/>
      <c r="P292" s="7"/>
      <c r="Q292" s="61">
        <f>IF(C277="i",0.3,1000000)</f>
        <v>1000000</v>
      </c>
      <c r="R292" s="7"/>
      <c r="S292" s="55"/>
      <c r="T292" s="71">
        <f t="shared" si="34"/>
        <v>0</v>
      </c>
      <c r="U292" s="73"/>
      <c r="V292" s="7"/>
      <c r="W292" s="61">
        <f>IF(C277="i",0.3,1000000)</f>
        <v>1000000</v>
      </c>
      <c r="X292" s="7"/>
      <c r="Y292" s="55"/>
      <c r="Z292" s="56">
        <f t="shared" si="35"/>
        <v>0</v>
      </c>
      <c r="AA292" s="73"/>
      <c r="AB292" s="7"/>
      <c r="AC292" s="61">
        <f>IF(I277="i",0.3,1000000)</f>
        <v>1000000</v>
      </c>
      <c r="AD292" s="7"/>
      <c r="AE292" s="55"/>
      <c r="AF292" s="56">
        <f t="shared" si="36"/>
        <v>0</v>
      </c>
    </row>
    <row r="293" spans="2:32" ht="15" x14ac:dyDescent="0.2">
      <c r="B293" s="54" t="s">
        <v>34</v>
      </c>
      <c r="C293" s="60"/>
      <c r="D293" s="7"/>
      <c r="E293" s="61">
        <f>IF(C277="iv",2,0.05)</f>
        <v>0.05</v>
      </c>
      <c r="F293" s="7"/>
      <c r="G293" s="55"/>
      <c r="H293" s="56">
        <f t="shared" si="37"/>
        <v>0</v>
      </c>
      <c r="I293" s="60"/>
      <c r="J293" s="7"/>
      <c r="K293" s="61">
        <f>IF(C277="iv",2,0.05)</f>
        <v>0.05</v>
      </c>
      <c r="L293" s="7"/>
      <c r="M293" s="55"/>
      <c r="N293" s="71">
        <f t="shared" si="38"/>
        <v>0</v>
      </c>
      <c r="O293" s="49"/>
      <c r="P293" s="7"/>
      <c r="Q293" s="61">
        <f>IF(C277="iv",2,0.05)</f>
        <v>0.05</v>
      </c>
      <c r="R293" s="7"/>
      <c r="S293" s="55"/>
      <c r="T293" s="71">
        <f t="shared" si="34"/>
        <v>0</v>
      </c>
      <c r="U293" s="73"/>
      <c r="V293" s="7"/>
      <c r="W293" s="61">
        <f>IF(C277="iv",2,0.05)</f>
        <v>0.05</v>
      </c>
      <c r="X293" s="7"/>
      <c r="Y293" s="55"/>
      <c r="Z293" s="56">
        <f t="shared" si="35"/>
        <v>0</v>
      </c>
      <c r="AA293" s="73"/>
      <c r="AB293" s="7"/>
      <c r="AC293" s="61">
        <f>IF(I277="iv",2,0.05)</f>
        <v>0.05</v>
      </c>
      <c r="AD293" s="7"/>
      <c r="AE293" s="55"/>
      <c r="AF293" s="56">
        <f t="shared" si="36"/>
        <v>0</v>
      </c>
    </row>
    <row r="294" spans="2:32" ht="15" x14ac:dyDescent="0.2">
      <c r="B294" s="54" t="s">
        <v>35</v>
      </c>
      <c r="C294" s="60"/>
      <c r="D294" s="7"/>
      <c r="E294" s="61">
        <f>IF(C277="i",0.5,1000000)</f>
        <v>1000000</v>
      </c>
      <c r="F294" s="7"/>
      <c r="G294" s="55"/>
      <c r="H294" s="56">
        <f t="shared" si="37"/>
        <v>0</v>
      </c>
      <c r="I294" s="60"/>
      <c r="J294" s="7"/>
      <c r="K294" s="61">
        <f>IF(C277="i",0.5,1000000)</f>
        <v>1000000</v>
      </c>
      <c r="L294" s="7"/>
      <c r="M294" s="55"/>
      <c r="N294" s="71">
        <f t="shared" si="38"/>
        <v>0</v>
      </c>
      <c r="O294" s="49"/>
      <c r="P294" s="7"/>
      <c r="Q294" s="61">
        <f>IF(C277="i",0.5,1000000)</f>
        <v>1000000</v>
      </c>
      <c r="R294" s="7"/>
      <c r="S294" s="55"/>
      <c r="T294" s="71">
        <f t="shared" si="34"/>
        <v>0</v>
      </c>
      <c r="U294" s="73"/>
      <c r="V294" s="7"/>
      <c r="W294" s="61">
        <f>IF(C277="i",0.5,1000000)</f>
        <v>1000000</v>
      </c>
      <c r="X294" s="7"/>
      <c r="Y294" s="55"/>
      <c r="Z294" s="56">
        <f t="shared" si="35"/>
        <v>0</v>
      </c>
      <c r="AA294" s="73"/>
      <c r="AB294" s="7"/>
      <c r="AC294" s="61">
        <f>IF(I277="i",0.5,1000000)</f>
        <v>1000000</v>
      </c>
      <c r="AD294" s="7"/>
      <c r="AE294" s="55"/>
      <c r="AF294" s="56">
        <f t="shared" si="36"/>
        <v>0</v>
      </c>
    </row>
    <row r="295" spans="2:32" x14ac:dyDescent="0.2">
      <c r="B295" s="58" t="s">
        <v>36</v>
      </c>
      <c r="C295" s="49">
        <v>0.2</v>
      </c>
      <c r="D295" s="7"/>
      <c r="E295" s="61">
        <f>IF(C277="i",10,IF(C277="ii",10,IF(C277="iii",20,20)))</f>
        <v>10</v>
      </c>
      <c r="F295" s="7"/>
      <c r="G295" s="55">
        <f>IF($C$39="tidak",NA(),IF(C295="",NA(),IF(ISERROR(C295/E295),NA(),C295/E295)))</f>
        <v>0.02</v>
      </c>
      <c r="H295" s="56">
        <f t="shared" si="37"/>
        <v>0.02</v>
      </c>
      <c r="I295" s="96">
        <v>0.45</v>
      </c>
      <c r="J295" s="7"/>
      <c r="K295" s="61">
        <f>IF(C277="i",10,IF(C277="ii",10,IF(C277="iii",20,20)))</f>
        <v>10</v>
      </c>
      <c r="L295" s="7"/>
      <c r="M295" s="55">
        <f>IF($C$39="tidak",NA(),IF(I295="",NA(),IF(ISERROR(I295/K295),NA(),I295/K295)))</f>
        <v>4.4999999999999998E-2</v>
      </c>
      <c r="N295" s="71">
        <f t="shared" si="38"/>
        <v>4.4999999999999998E-2</v>
      </c>
      <c r="O295" s="49"/>
      <c r="P295" s="7"/>
      <c r="Q295" s="61">
        <f>IF(C277="i",10,IF(C277="ii",10,IF(C277="iii",20,20)))</f>
        <v>10</v>
      </c>
      <c r="R295" s="7"/>
      <c r="S295" s="55"/>
      <c r="T295" s="71">
        <f t="shared" si="34"/>
        <v>0</v>
      </c>
      <c r="U295" s="73"/>
      <c r="V295" s="7"/>
      <c r="W295" s="61">
        <f>IF(C277="i",10,IF(C277="ii",10,IF(C277="iii",20,20)))</f>
        <v>10</v>
      </c>
      <c r="X295" s="7"/>
      <c r="Y295" s="55"/>
      <c r="Z295" s="56">
        <f t="shared" si="35"/>
        <v>0</v>
      </c>
      <c r="AA295" s="73"/>
      <c r="AB295" s="7"/>
      <c r="AC295" s="61">
        <f>IF(I277="i",10,IF(I277="ii",10,IF(I277="iii",20,20)))</f>
        <v>20</v>
      </c>
      <c r="AD295" s="7"/>
      <c r="AE295" s="55"/>
      <c r="AF295" s="56">
        <f t="shared" si="36"/>
        <v>0</v>
      </c>
    </row>
    <row r="296" spans="2:32" ht="15" x14ac:dyDescent="0.2">
      <c r="B296" s="58" t="s">
        <v>37</v>
      </c>
      <c r="C296" s="57">
        <v>0.19</v>
      </c>
      <c r="D296" s="7"/>
      <c r="E296" s="61">
        <f>IF(C277="i",0.2,IF(C277="ii",0.2,IF(C277="iii",1,5)))</f>
        <v>0.2</v>
      </c>
      <c r="F296" s="7"/>
      <c r="G296" s="55">
        <f>IF($C$40="tidak",NA(),IF(C296="",NA(),IF(ISERROR(C296/E296),NA(),C296/E296)))</f>
        <v>0.95</v>
      </c>
      <c r="H296" s="56">
        <f t="shared" si="37"/>
        <v>0.95</v>
      </c>
      <c r="I296" s="57">
        <v>0.19</v>
      </c>
      <c r="J296" s="7"/>
      <c r="K296" s="61">
        <f>IF(C277="i",0.2,IF(C277="ii",0.2,IF(C277="iii",1,5)))</f>
        <v>0.2</v>
      </c>
      <c r="L296" s="7"/>
      <c r="M296" s="55">
        <f>IF($C$40="tidak",NA(),IF(I296="",NA(),IF(ISERROR(I296/K296),NA(),I296/K296)))</f>
        <v>0.95</v>
      </c>
      <c r="N296" s="71">
        <f t="shared" si="38"/>
        <v>0.95</v>
      </c>
      <c r="O296" s="49"/>
      <c r="P296" s="7"/>
      <c r="Q296" s="61">
        <f>IF(C277="i",0.2,IF(C277="ii",0.2,IF(C277="iii",1,5)))</f>
        <v>0.2</v>
      </c>
      <c r="R296" s="7"/>
      <c r="S296" s="55"/>
      <c r="T296" s="71">
        <f t="shared" si="34"/>
        <v>0</v>
      </c>
      <c r="U296" s="73"/>
      <c r="V296" s="7"/>
      <c r="W296" s="61">
        <f>IF(C277="i",0.2,IF(C277="ii",0.2,IF(C277="iii",1,5)))</f>
        <v>0.2</v>
      </c>
      <c r="X296" s="7"/>
      <c r="Y296" s="55"/>
      <c r="Z296" s="56">
        <f t="shared" si="35"/>
        <v>0</v>
      </c>
      <c r="AA296" s="73"/>
      <c r="AB296" s="7"/>
      <c r="AC296" s="61">
        <f>IF(I277="i",0.2,IF(I277="ii",0.2,IF(I277="iii",1,5)))</f>
        <v>5</v>
      </c>
      <c r="AD296" s="7"/>
      <c r="AE296" s="55"/>
      <c r="AF296" s="56">
        <f t="shared" si="36"/>
        <v>0</v>
      </c>
    </row>
    <row r="297" spans="2:32" ht="15" x14ac:dyDescent="0.2">
      <c r="B297" s="54" t="s">
        <v>38</v>
      </c>
      <c r="C297" s="60"/>
      <c r="D297" s="7"/>
      <c r="E297" s="61">
        <f>IF(C277="iv",1000000,200)</f>
        <v>200</v>
      </c>
      <c r="F297" s="7"/>
      <c r="G297" s="55"/>
      <c r="H297" s="56">
        <f t="shared" si="37"/>
        <v>0</v>
      </c>
      <c r="I297" s="60"/>
      <c r="J297" s="7"/>
      <c r="K297" s="61">
        <f>IF(C277="iv",1000000,200)</f>
        <v>200</v>
      </c>
      <c r="L297" s="7"/>
      <c r="M297" s="55"/>
      <c r="N297" s="71">
        <f t="shared" si="38"/>
        <v>0</v>
      </c>
      <c r="O297" s="75"/>
      <c r="P297" s="7"/>
      <c r="Q297" s="61">
        <f>IF(C277="iv",1000000,200)</f>
        <v>200</v>
      </c>
      <c r="R297" s="7"/>
      <c r="S297" s="55"/>
      <c r="T297" s="71">
        <f t="shared" si="34"/>
        <v>0</v>
      </c>
      <c r="U297" s="75"/>
      <c r="V297" s="7"/>
      <c r="W297" s="61">
        <f>IF(C277="iv",1000000,200)</f>
        <v>200</v>
      </c>
      <c r="X297" s="7"/>
      <c r="Y297" s="55"/>
      <c r="Z297" s="56">
        <f t="shared" si="35"/>
        <v>0</v>
      </c>
      <c r="AA297" s="75"/>
      <c r="AB297" s="7"/>
      <c r="AC297" s="61">
        <f>IF(I277="iv",1000000,200)</f>
        <v>200</v>
      </c>
      <c r="AD297" s="7"/>
      <c r="AE297" s="55"/>
      <c r="AF297" s="56">
        <f t="shared" si="36"/>
        <v>0</v>
      </c>
    </row>
    <row r="298" spans="2:32" ht="15" x14ac:dyDescent="0.2">
      <c r="B298" s="54" t="s">
        <v>39</v>
      </c>
      <c r="C298" s="60"/>
      <c r="D298" s="7"/>
      <c r="E298" s="61">
        <v>0.01</v>
      </c>
      <c r="F298" s="7"/>
      <c r="G298" s="55"/>
      <c r="H298" s="56">
        <f t="shared" si="37"/>
        <v>0</v>
      </c>
      <c r="I298" s="60"/>
      <c r="J298" s="7"/>
      <c r="K298" s="61">
        <v>0.01</v>
      </c>
      <c r="L298" s="7"/>
      <c r="M298" s="55"/>
      <c r="N298" s="71">
        <f t="shared" si="38"/>
        <v>0</v>
      </c>
      <c r="O298" s="75"/>
      <c r="P298" s="7"/>
      <c r="Q298" s="61">
        <v>0.01</v>
      </c>
      <c r="R298" s="7"/>
      <c r="S298" s="55"/>
      <c r="T298" s="71">
        <f t="shared" si="34"/>
        <v>0</v>
      </c>
      <c r="U298" s="75"/>
      <c r="V298" s="7"/>
      <c r="W298" s="61">
        <v>0.01</v>
      </c>
      <c r="X298" s="7"/>
      <c r="Y298" s="55"/>
      <c r="Z298" s="56">
        <f t="shared" si="35"/>
        <v>0</v>
      </c>
      <c r="AA298" s="75"/>
      <c r="AB298" s="7"/>
      <c r="AC298" s="61">
        <v>0.01</v>
      </c>
      <c r="AD298" s="7"/>
      <c r="AE298" s="55"/>
      <c r="AF298" s="56">
        <f t="shared" si="36"/>
        <v>0</v>
      </c>
    </row>
    <row r="299" spans="2:32" ht="15" x14ac:dyDescent="0.2">
      <c r="B299" s="54" t="s">
        <v>41</v>
      </c>
      <c r="C299" s="60"/>
      <c r="D299" s="7"/>
      <c r="E299" s="61">
        <f>IF(C277="iv",0.2,0.02)</f>
        <v>0.02</v>
      </c>
      <c r="F299" s="7"/>
      <c r="G299" s="55"/>
      <c r="H299" s="56">
        <f t="shared" si="37"/>
        <v>0</v>
      </c>
      <c r="I299" s="60"/>
      <c r="J299" s="7"/>
      <c r="K299" s="61">
        <f>IF(C277="iv",0.2,0.02)</f>
        <v>0.02</v>
      </c>
      <c r="L299" s="7"/>
      <c r="M299" s="55"/>
      <c r="N299" s="71">
        <f t="shared" si="38"/>
        <v>0</v>
      </c>
      <c r="O299" s="75"/>
      <c r="P299" s="7"/>
      <c r="Q299" s="61">
        <f>IF(C277="iv",0.2,0.02)</f>
        <v>0.02</v>
      </c>
      <c r="R299" s="7"/>
      <c r="S299" s="55"/>
      <c r="T299" s="71">
        <f t="shared" si="34"/>
        <v>0</v>
      </c>
      <c r="U299" s="75"/>
      <c r="V299" s="7"/>
      <c r="W299" s="61">
        <f>IF(C277="iv",0.2,0.02)</f>
        <v>0.02</v>
      </c>
      <c r="X299" s="7"/>
      <c r="Y299" s="55"/>
      <c r="Z299" s="56">
        <f t="shared" si="35"/>
        <v>0</v>
      </c>
      <c r="AA299" s="75"/>
      <c r="AB299" s="7"/>
      <c r="AC299" s="61">
        <f>IF(I277="iv",0.2,0.02)</f>
        <v>0.02</v>
      </c>
      <c r="AD299" s="7"/>
      <c r="AE299" s="55"/>
      <c r="AF299" s="56">
        <f t="shared" si="36"/>
        <v>0</v>
      </c>
    </row>
    <row r="300" spans="2:32" x14ac:dyDescent="0.2">
      <c r="B300" s="54" t="s">
        <v>42</v>
      </c>
      <c r="C300" s="75"/>
      <c r="D300" s="7"/>
      <c r="E300" s="61">
        <f>IF(C277="i",0.001,IF(C277="ii",0.002,IF(C277="iii",0.002,0.005)))</f>
        <v>2E-3</v>
      </c>
      <c r="F300" s="7"/>
      <c r="G300" s="55"/>
      <c r="H300" s="56">
        <f t="shared" si="37"/>
        <v>0</v>
      </c>
      <c r="I300" s="75"/>
      <c r="J300" s="7"/>
      <c r="K300" s="61">
        <f>IF(C277="i",0.001,IF(C277="ii",0.002,IF(C277="iii",0.002,0.005)))</f>
        <v>2E-3</v>
      </c>
      <c r="L300" s="7"/>
      <c r="M300" s="55"/>
      <c r="N300" s="71">
        <f t="shared" si="38"/>
        <v>0</v>
      </c>
      <c r="O300" s="75"/>
      <c r="P300" s="7"/>
      <c r="Q300" s="61">
        <f>IF(C277="i",0.001,IF(C277="ii",0.002,IF(C277="iii",0.002,0.005)))</f>
        <v>2E-3</v>
      </c>
      <c r="R300" s="7"/>
      <c r="S300" s="55"/>
      <c r="T300" s="71">
        <f t="shared" si="34"/>
        <v>0</v>
      </c>
      <c r="U300" s="75"/>
      <c r="V300" s="7"/>
      <c r="W300" s="61">
        <f>IF(C277="i",0.001,IF(C277="ii",0.002,IF(C277="iii",0.002,0.005)))</f>
        <v>2E-3</v>
      </c>
      <c r="X300" s="7"/>
      <c r="Y300" s="55"/>
      <c r="Z300" s="56">
        <f t="shared" si="35"/>
        <v>0</v>
      </c>
      <c r="AA300" s="75"/>
      <c r="AB300" s="7"/>
      <c r="AC300" s="61">
        <f>IF(I277="i",0.001,IF(I277="ii",0.002,IF(I277="iii",0.002,0.005)))</f>
        <v>5.0000000000000001E-3</v>
      </c>
      <c r="AD300" s="7"/>
      <c r="AE300" s="55"/>
      <c r="AF300" s="56">
        <f t="shared" si="36"/>
        <v>0</v>
      </c>
    </row>
    <row r="301" spans="2:32" x14ac:dyDescent="0.2">
      <c r="B301" s="54" t="s">
        <v>43</v>
      </c>
      <c r="C301" s="75"/>
      <c r="D301" s="7"/>
      <c r="E301" s="61">
        <f>IF(C277="i",0.1,1000000)</f>
        <v>1000000</v>
      </c>
      <c r="F301" s="7"/>
      <c r="G301" s="55"/>
      <c r="H301" s="56">
        <f t="shared" si="37"/>
        <v>0</v>
      </c>
      <c r="I301" s="75"/>
      <c r="J301" s="7"/>
      <c r="K301" s="61">
        <f>IF(C277="i",0.1,1000000)</f>
        <v>1000000</v>
      </c>
      <c r="L301" s="7"/>
      <c r="M301" s="55"/>
      <c r="N301" s="71">
        <f t="shared" si="38"/>
        <v>0</v>
      </c>
      <c r="O301" s="75"/>
      <c r="P301" s="7"/>
      <c r="Q301" s="61">
        <f>IF(C277="i",0.1,1000000)</f>
        <v>1000000</v>
      </c>
      <c r="R301" s="7"/>
      <c r="S301" s="55"/>
      <c r="T301" s="71">
        <f t="shared" si="34"/>
        <v>0</v>
      </c>
      <c r="U301" s="75"/>
      <c r="V301" s="7"/>
      <c r="W301" s="61">
        <f>IF(C277="i",0.1,1000000)</f>
        <v>1000000</v>
      </c>
      <c r="X301" s="7"/>
      <c r="Y301" s="55"/>
      <c r="Z301" s="56">
        <f t="shared" si="35"/>
        <v>0</v>
      </c>
      <c r="AA301" s="75"/>
      <c r="AB301" s="7"/>
      <c r="AC301" s="61">
        <f>IF(I277="i",0.1,1000000)</f>
        <v>1000000</v>
      </c>
      <c r="AD301" s="7"/>
      <c r="AE301" s="55"/>
      <c r="AF301" s="56">
        <f t="shared" si="36"/>
        <v>0</v>
      </c>
    </row>
    <row r="302" spans="2:32" x14ac:dyDescent="0.2">
      <c r="B302" s="54" t="s">
        <v>44</v>
      </c>
      <c r="C302" s="75"/>
      <c r="D302" s="7"/>
      <c r="E302" s="61">
        <f>IF(C277="i",400,1000000)</f>
        <v>1000000</v>
      </c>
      <c r="F302" s="7"/>
      <c r="G302" s="55"/>
      <c r="H302" s="56">
        <f t="shared" si="37"/>
        <v>0</v>
      </c>
      <c r="I302" s="75"/>
      <c r="J302" s="7"/>
      <c r="K302" s="61">
        <f>IF(C277="i",400,1000000)</f>
        <v>1000000</v>
      </c>
      <c r="L302" s="7"/>
      <c r="M302" s="55"/>
      <c r="N302" s="71">
        <f t="shared" si="38"/>
        <v>0</v>
      </c>
      <c r="O302" s="75"/>
      <c r="P302" s="7"/>
      <c r="Q302" s="61">
        <f>IF(C277="i",400,1000000)</f>
        <v>1000000</v>
      </c>
      <c r="R302" s="7"/>
      <c r="S302" s="55"/>
      <c r="T302" s="71">
        <f t="shared" si="34"/>
        <v>0</v>
      </c>
      <c r="U302" s="75"/>
      <c r="V302" s="7"/>
      <c r="W302" s="61">
        <f>IF(C277="i",400,1000000)</f>
        <v>1000000</v>
      </c>
      <c r="X302" s="7"/>
      <c r="Y302" s="55"/>
      <c r="Z302" s="56">
        <f t="shared" si="35"/>
        <v>0</v>
      </c>
      <c r="AA302" s="75"/>
      <c r="AB302" s="7"/>
      <c r="AC302" s="61">
        <f>IF(I277="i",400,1000000)</f>
        <v>1000000</v>
      </c>
      <c r="AD302" s="7"/>
      <c r="AE302" s="55"/>
      <c r="AF302" s="56">
        <f t="shared" si="36"/>
        <v>0</v>
      </c>
    </row>
    <row r="303" spans="2:32" x14ac:dyDescent="0.2">
      <c r="B303" s="54" t="s">
        <v>45</v>
      </c>
      <c r="C303" s="75"/>
      <c r="D303" s="7"/>
      <c r="E303" s="61"/>
      <c r="F303" s="7"/>
      <c r="G303" s="55"/>
      <c r="H303" s="56">
        <f t="shared" si="37"/>
        <v>0</v>
      </c>
      <c r="I303" s="75"/>
      <c r="J303" s="7"/>
      <c r="K303" s="61"/>
      <c r="L303" s="7"/>
      <c r="M303" s="55"/>
      <c r="N303" s="71">
        <f t="shared" si="38"/>
        <v>0</v>
      </c>
      <c r="O303" s="75"/>
      <c r="P303" s="7"/>
      <c r="Q303" s="61"/>
      <c r="R303" s="7"/>
      <c r="S303" s="55"/>
      <c r="T303" s="71">
        <f t="shared" si="34"/>
        <v>0</v>
      </c>
      <c r="U303" s="75"/>
      <c r="V303" s="7"/>
      <c r="W303" s="61"/>
      <c r="X303" s="7"/>
      <c r="Y303" s="55"/>
      <c r="Z303" s="56">
        <f t="shared" si="35"/>
        <v>0</v>
      </c>
      <c r="AA303" s="75"/>
      <c r="AB303" s="7"/>
      <c r="AC303" s="61"/>
      <c r="AD303" s="7"/>
      <c r="AE303" s="55"/>
      <c r="AF303" s="56">
        <f t="shared" si="36"/>
        <v>0</v>
      </c>
    </row>
    <row r="304" spans="2:32" x14ac:dyDescent="0.2">
      <c r="B304" s="54" t="s">
        <v>46</v>
      </c>
      <c r="C304" s="75"/>
      <c r="D304" s="7"/>
      <c r="E304" s="61">
        <f>IF(C277="iv",1000000,0.06)</f>
        <v>0.06</v>
      </c>
      <c r="F304" s="7"/>
      <c r="G304" s="55"/>
      <c r="H304" s="56">
        <f t="shared" si="37"/>
        <v>0</v>
      </c>
      <c r="I304" s="75"/>
      <c r="J304" s="7"/>
      <c r="K304" s="61">
        <f>IF(C277="iv",1000000,0.06)</f>
        <v>0.06</v>
      </c>
      <c r="L304" s="7"/>
      <c r="M304" s="55"/>
      <c r="N304" s="71">
        <f t="shared" si="38"/>
        <v>0</v>
      </c>
      <c r="O304" s="75"/>
      <c r="P304" s="7"/>
      <c r="Q304" s="61">
        <f>IF(C277="iv",1000000,0.06)</f>
        <v>0.06</v>
      </c>
      <c r="R304" s="7"/>
      <c r="S304" s="55"/>
      <c r="T304" s="71">
        <f t="shared" si="34"/>
        <v>0</v>
      </c>
      <c r="U304" s="75"/>
      <c r="V304" s="7"/>
      <c r="W304" s="61">
        <f>IF(C277="iv",1000000,0.06)</f>
        <v>0.06</v>
      </c>
      <c r="X304" s="7"/>
      <c r="Y304" s="55"/>
      <c r="Z304" s="56">
        <f t="shared" si="35"/>
        <v>0</v>
      </c>
      <c r="AA304" s="75"/>
      <c r="AB304" s="7"/>
      <c r="AC304" s="61">
        <f>IF(I277="iv",1000000,0.06)</f>
        <v>0.06</v>
      </c>
      <c r="AD304" s="7"/>
      <c r="AE304" s="55"/>
      <c r="AF304" s="56">
        <f t="shared" si="36"/>
        <v>0</v>
      </c>
    </row>
    <row r="305" spans="2:32" x14ac:dyDescent="0.2">
      <c r="B305" s="54" t="s">
        <v>47</v>
      </c>
      <c r="C305" s="75"/>
      <c r="D305" s="7"/>
      <c r="E305" s="61">
        <f>IF(C277="iv",1,0.03)</f>
        <v>0.03</v>
      </c>
      <c r="F305" s="7"/>
      <c r="G305" s="55"/>
      <c r="H305" s="56">
        <f t="shared" si="37"/>
        <v>0</v>
      </c>
      <c r="I305" s="75"/>
      <c r="J305" s="7"/>
      <c r="K305" s="61">
        <f>IF(C277="iv",1,0.03)</f>
        <v>0.03</v>
      </c>
      <c r="L305" s="7"/>
      <c r="M305" s="55"/>
      <c r="N305" s="71">
        <f t="shared" si="38"/>
        <v>0</v>
      </c>
      <c r="O305" s="75"/>
      <c r="P305" s="7"/>
      <c r="Q305" s="61">
        <f>IF(C277="iv",1,0.03)</f>
        <v>0.03</v>
      </c>
      <c r="R305" s="7"/>
      <c r="S305" s="55"/>
      <c r="T305" s="71">
        <f t="shared" si="34"/>
        <v>0</v>
      </c>
      <c r="U305" s="75"/>
      <c r="V305" s="7"/>
      <c r="W305" s="61">
        <f>IF(C277="iv",1,0.03)</f>
        <v>0.03</v>
      </c>
      <c r="X305" s="7"/>
      <c r="Y305" s="55"/>
      <c r="Z305" s="56">
        <f t="shared" si="35"/>
        <v>0</v>
      </c>
      <c r="AA305" s="75"/>
      <c r="AB305" s="7"/>
      <c r="AC305" s="61">
        <f>IF(I277="iv",1,0.03)</f>
        <v>0.03</v>
      </c>
      <c r="AD305" s="7"/>
      <c r="AE305" s="55"/>
      <c r="AF305" s="56">
        <f t="shared" si="36"/>
        <v>0</v>
      </c>
    </row>
    <row r="306" spans="2:32" x14ac:dyDescent="0.2">
      <c r="B306" s="54" t="s">
        <v>48</v>
      </c>
      <c r="C306" s="75"/>
      <c r="D306" s="7"/>
      <c r="E306" s="61"/>
      <c r="F306" s="7"/>
      <c r="G306" s="55"/>
      <c r="H306" s="56">
        <f t="shared" si="37"/>
        <v>0</v>
      </c>
      <c r="I306" s="75"/>
      <c r="J306" s="7"/>
      <c r="K306" s="61"/>
      <c r="L306" s="7"/>
      <c r="M306" s="55"/>
      <c r="N306" s="71">
        <f t="shared" si="38"/>
        <v>0</v>
      </c>
      <c r="O306" s="75"/>
      <c r="P306" s="7"/>
      <c r="Q306" s="61"/>
      <c r="R306" s="7"/>
      <c r="S306" s="55"/>
      <c r="T306" s="71">
        <f t="shared" si="34"/>
        <v>0</v>
      </c>
      <c r="U306" s="75"/>
      <c r="V306" s="7"/>
      <c r="W306" s="61"/>
      <c r="X306" s="7"/>
      <c r="Y306" s="55"/>
      <c r="Z306" s="56">
        <f t="shared" si="35"/>
        <v>0</v>
      </c>
      <c r="AA306" s="75"/>
      <c r="AB306" s="7"/>
      <c r="AC306" s="61"/>
      <c r="AD306" s="7"/>
      <c r="AE306" s="55"/>
      <c r="AF306" s="56">
        <f t="shared" si="36"/>
        <v>0</v>
      </c>
    </row>
    <row r="307" spans="2:32" ht="13.5" thickBot="1" x14ac:dyDescent="0.25">
      <c r="B307" s="76" t="s">
        <v>49</v>
      </c>
      <c r="C307" s="77"/>
      <c r="D307" s="78"/>
      <c r="E307" s="79"/>
      <c r="F307" s="78"/>
      <c r="G307" s="80"/>
      <c r="H307" s="81">
        <f t="shared" si="37"/>
        <v>0</v>
      </c>
      <c r="I307" s="77"/>
      <c r="J307" s="78"/>
      <c r="K307" s="79"/>
      <c r="L307" s="78"/>
      <c r="M307" s="97"/>
      <c r="N307" s="98">
        <f t="shared" si="38"/>
        <v>0</v>
      </c>
      <c r="O307" s="77"/>
      <c r="P307" s="78"/>
      <c r="Q307" s="79"/>
      <c r="R307" s="78"/>
      <c r="S307" s="97"/>
      <c r="T307" s="98">
        <f t="shared" si="34"/>
        <v>0</v>
      </c>
      <c r="U307" s="77"/>
      <c r="V307" s="78"/>
      <c r="W307" s="79"/>
      <c r="X307" s="78"/>
      <c r="Y307" s="97"/>
      <c r="Z307" s="104">
        <f t="shared" si="35"/>
        <v>0</v>
      </c>
      <c r="AA307" s="77"/>
      <c r="AB307" s="78"/>
      <c r="AC307" s="79"/>
      <c r="AD307" s="78"/>
      <c r="AE307" s="97"/>
      <c r="AF307" s="104">
        <f t="shared" si="36"/>
        <v>0</v>
      </c>
    </row>
    <row r="308" spans="2:32" ht="15.75" x14ac:dyDescent="0.3">
      <c r="B308" s="40"/>
      <c r="C308" s="40"/>
      <c r="D308" s="40"/>
      <c r="E308" s="40"/>
      <c r="F308" s="40"/>
      <c r="G308" s="82" t="s">
        <v>56</v>
      </c>
      <c r="H308" s="83">
        <f>AVERAGE(H280:H307)</f>
        <v>0.10288571428571427</v>
      </c>
      <c r="I308" s="40"/>
      <c r="J308" s="40"/>
      <c r="K308" s="40"/>
      <c r="L308" s="40"/>
      <c r="M308" s="82" t="s">
        <v>56</v>
      </c>
      <c r="N308" s="83">
        <f>AVERAGE(N280:N307)</f>
        <v>0.13549404761904763</v>
      </c>
      <c r="O308" s="40"/>
      <c r="P308" s="40"/>
      <c r="Q308" s="40"/>
      <c r="R308" s="40"/>
      <c r="S308" s="82" t="s">
        <v>56</v>
      </c>
      <c r="T308" s="83">
        <f>AVERAGE(T280:T307)</f>
        <v>0</v>
      </c>
      <c r="U308" s="40"/>
      <c r="V308" s="40"/>
      <c r="W308" s="40"/>
      <c r="X308" s="40"/>
      <c r="Y308" s="82" t="s">
        <v>56</v>
      </c>
      <c r="Z308" s="83">
        <f>AVERAGE(Z280:Z307)</f>
        <v>0</v>
      </c>
      <c r="AA308" s="40"/>
      <c r="AB308" s="40"/>
      <c r="AC308" s="40"/>
      <c r="AD308" s="40"/>
      <c r="AE308" s="82" t="s">
        <v>56</v>
      </c>
      <c r="AF308" s="83">
        <f>AVERAGE(AF280:AF307)</f>
        <v>0</v>
      </c>
    </row>
    <row r="309" spans="2:32" ht="15.75" x14ac:dyDescent="0.3">
      <c r="B309" s="40"/>
      <c r="C309" s="40"/>
      <c r="D309" s="40"/>
      <c r="E309" s="40"/>
      <c r="F309" s="40"/>
      <c r="G309" s="84" t="s">
        <v>57</v>
      </c>
      <c r="H309" s="56">
        <f>MAX(H280:H307)</f>
        <v>0.95</v>
      </c>
      <c r="I309" s="40"/>
      <c r="J309" s="40"/>
      <c r="K309" s="40"/>
      <c r="L309" s="40"/>
      <c r="M309" s="84" t="s">
        <v>57</v>
      </c>
      <c r="N309" s="56">
        <f>MAX(N280:N307)</f>
        <v>0.95</v>
      </c>
      <c r="O309" s="40"/>
      <c r="P309" s="40"/>
      <c r="Q309" s="40"/>
      <c r="R309" s="40"/>
      <c r="S309" s="84" t="s">
        <v>57</v>
      </c>
      <c r="T309" s="56">
        <f>MAX(T280:T307)</f>
        <v>0</v>
      </c>
      <c r="U309" s="40"/>
      <c r="V309" s="40"/>
      <c r="W309" s="40"/>
      <c r="X309" s="40"/>
      <c r="Y309" s="84" t="s">
        <v>57</v>
      </c>
      <c r="Z309" s="56">
        <f>MAX(Z280:Z307)</f>
        <v>0</v>
      </c>
      <c r="AA309" s="40"/>
      <c r="AB309" s="40"/>
      <c r="AC309" s="40"/>
      <c r="AD309" s="40"/>
      <c r="AE309" s="84" t="s">
        <v>57</v>
      </c>
      <c r="AF309" s="56">
        <f>MAX(AF280:AF307)</f>
        <v>0</v>
      </c>
    </row>
    <row r="310" spans="2:32" ht="16.5" thickBot="1" x14ac:dyDescent="0.35">
      <c r="B310" s="40"/>
      <c r="C310" s="40"/>
      <c r="D310" s="40"/>
      <c r="E310" s="40"/>
      <c r="F310" s="40"/>
      <c r="G310" s="85" t="s">
        <v>58</v>
      </c>
      <c r="H310" s="86">
        <f>(((H308^2)+(H309^2))/2)^0.5</f>
        <v>0.6756794618027403</v>
      </c>
      <c r="I310" s="40"/>
      <c r="J310" s="40"/>
      <c r="K310" s="40"/>
      <c r="L310" s="40"/>
      <c r="M310" s="85" t="s">
        <v>58</v>
      </c>
      <c r="N310" s="86">
        <f>(((N308^2)+(N309^2))/2)^0.5</f>
        <v>0.67854942227526538</v>
      </c>
      <c r="O310" s="40"/>
      <c r="P310" s="40"/>
      <c r="Q310" s="40"/>
      <c r="R310" s="40"/>
      <c r="S310" s="85" t="s">
        <v>58</v>
      </c>
      <c r="T310" s="86">
        <f>(((T308^2)+(T309^2))/2)^0.5</f>
        <v>0</v>
      </c>
      <c r="U310" s="40"/>
      <c r="V310" s="40"/>
      <c r="W310" s="40"/>
      <c r="X310" s="40"/>
      <c r="Y310" s="85" t="s">
        <v>58</v>
      </c>
      <c r="Z310" s="86">
        <f>(((Z308^2)+(Z309^2))/2)^0.5</f>
        <v>0</v>
      </c>
      <c r="AA310" s="40"/>
      <c r="AB310" s="40"/>
      <c r="AC310" s="40"/>
      <c r="AD310" s="40"/>
      <c r="AE310" s="85" t="s">
        <v>58</v>
      </c>
      <c r="AF310" s="86">
        <f>(((AF308^2)+(AF309^2))/2)^0.5</f>
        <v>0</v>
      </c>
    </row>
    <row r="311" spans="2:32" x14ac:dyDescent="0.2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</row>
    <row r="312" spans="2:32" ht="15.75" x14ac:dyDescent="0.25">
      <c r="B312" s="39" t="s">
        <v>84</v>
      </c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</row>
    <row r="313" spans="2:32" x14ac:dyDescent="0.2">
      <c r="B313" s="41" t="s">
        <v>4</v>
      </c>
      <c r="C313" s="42" t="s">
        <v>7</v>
      </c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</row>
    <row r="314" spans="2:32" ht="13.5" thickBot="1" x14ac:dyDescent="0.25">
      <c r="B314" s="41" t="s">
        <v>50</v>
      </c>
      <c r="C314" s="108" t="s">
        <v>2</v>
      </c>
      <c r="D314" s="40"/>
      <c r="E314" s="40"/>
      <c r="F314" s="40"/>
      <c r="G314" s="40"/>
      <c r="H314" s="40"/>
      <c r="I314" s="67" t="s">
        <v>3</v>
      </c>
      <c r="J314" s="40"/>
      <c r="K314" s="40"/>
      <c r="L314" s="40"/>
      <c r="M314" s="40"/>
      <c r="N314" s="40"/>
      <c r="O314" s="43"/>
      <c r="P314" s="40"/>
      <c r="Q314" s="40"/>
      <c r="R314" s="40"/>
      <c r="S314" s="40"/>
      <c r="T314" s="40"/>
      <c r="U314" s="72"/>
      <c r="V314" s="40"/>
      <c r="W314" s="40"/>
      <c r="X314" s="40"/>
      <c r="Y314" s="40"/>
      <c r="Z314" s="40"/>
      <c r="AA314" s="72"/>
      <c r="AB314" s="40"/>
      <c r="AC314" s="40"/>
      <c r="AD314" s="40"/>
      <c r="AE314" s="40"/>
      <c r="AF314" s="40"/>
    </row>
    <row r="315" spans="2:32" ht="16.5" thickBot="1" x14ac:dyDescent="0.35">
      <c r="B315" s="44" t="s">
        <v>9</v>
      </c>
      <c r="C315" s="45" t="s">
        <v>51</v>
      </c>
      <c r="D315" s="138" t="s">
        <v>52</v>
      </c>
      <c r="E315" s="138"/>
      <c r="F315" s="138"/>
      <c r="G315" s="46" t="s">
        <v>53</v>
      </c>
      <c r="H315" s="47" t="s">
        <v>54</v>
      </c>
      <c r="I315" s="68" t="s">
        <v>51</v>
      </c>
      <c r="J315" s="138" t="s">
        <v>52</v>
      </c>
      <c r="K315" s="138"/>
      <c r="L315" s="138"/>
      <c r="M315" s="46" t="s">
        <v>53</v>
      </c>
      <c r="N315" s="69" t="s">
        <v>54</v>
      </c>
      <c r="O315" s="68" t="s">
        <v>51</v>
      </c>
      <c r="P315" s="138" t="s">
        <v>52</v>
      </c>
      <c r="Q315" s="138"/>
      <c r="R315" s="138"/>
      <c r="S315" s="46" t="s">
        <v>53</v>
      </c>
      <c r="T315" s="69" t="s">
        <v>54</v>
      </c>
      <c r="U315" s="68" t="s">
        <v>51</v>
      </c>
      <c r="V315" s="138" t="s">
        <v>52</v>
      </c>
      <c r="W315" s="138"/>
      <c r="X315" s="138"/>
      <c r="Y315" s="46" t="s">
        <v>53</v>
      </c>
      <c r="Z315" s="47" t="s">
        <v>54</v>
      </c>
      <c r="AA315" s="68"/>
      <c r="AB315" s="138" t="s">
        <v>52</v>
      </c>
      <c r="AC315" s="138"/>
      <c r="AD315" s="138"/>
      <c r="AE315" s="46" t="s">
        <v>53</v>
      </c>
      <c r="AF315" s="47" t="s">
        <v>54</v>
      </c>
    </row>
    <row r="316" spans="2:32" x14ac:dyDescent="0.2">
      <c r="B316" s="48" t="s">
        <v>14</v>
      </c>
      <c r="C316" s="49">
        <v>7.18</v>
      </c>
      <c r="D316" s="50">
        <f>IF(C313="iv",5,6)</f>
        <v>6</v>
      </c>
      <c r="E316" s="110" t="s">
        <v>55</v>
      </c>
      <c r="F316" s="51">
        <v>9</v>
      </c>
      <c r="G316" s="52">
        <f>IF($C$24="tidak",NA(),IF(C316="",NA(),IF(C316&gt;(D316+F316)/2,(C316-(D316+F316)/2)/(F316-(D316+F316)/2),(C316-(D316+F316)/2)/(D316-(D316+F316)/2))))</f>
        <v>0.21333333333333351</v>
      </c>
      <c r="H316" s="53">
        <f>IF(ISERROR(G316),"",IF(G316&gt;1,1+5*LOG(G316),G316))</f>
        <v>0.21333333333333351</v>
      </c>
      <c r="I316" s="49">
        <v>6.94</v>
      </c>
      <c r="J316" s="50">
        <f>IF(C313="iv",5,6)</f>
        <v>6</v>
      </c>
      <c r="K316" s="110" t="s">
        <v>55</v>
      </c>
      <c r="L316" s="51">
        <v>9</v>
      </c>
      <c r="M316" s="52">
        <f>IF($C$24="tidak",NA(),IF(I316="",NA(),IF(I316&gt;(J316+L316)/2,(I316-(J316+L316)/2)/(L316-(J316+L316)/2),(I316-(J316+L316)/2)/(J316-(J316+L316)/2))))</f>
        <v>0.37333333333333307</v>
      </c>
      <c r="N316" s="70">
        <f>IF(ISERROR(M316),"",IF(M316&gt;1,1+5*LOG(M316),M316))</f>
        <v>0.37333333333333307</v>
      </c>
      <c r="O316" s="49"/>
      <c r="P316" s="50">
        <f>IF(C313="iv",5,6)</f>
        <v>6</v>
      </c>
      <c r="Q316" s="110" t="s">
        <v>55</v>
      </c>
      <c r="R316" s="51">
        <v>9</v>
      </c>
      <c r="S316" s="52"/>
      <c r="T316" s="70">
        <f t="shared" ref="T316:T343" si="39">IF(ISERROR(S316),"",IF(S316&gt;1,1+5*LOG(S316),S316))</f>
        <v>0</v>
      </c>
      <c r="U316" s="7"/>
      <c r="V316" s="50">
        <f>IF(C313="iv",5,6)</f>
        <v>6</v>
      </c>
      <c r="W316" s="110" t="s">
        <v>55</v>
      </c>
      <c r="X316" s="51">
        <v>9</v>
      </c>
      <c r="Y316" s="52"/>
      <c r="Z316" s="53">
        <f t="shared" ref="Z316:Z343" si="40">IF(ISERROR(Y316),"",IF(Y316&gt;1,1+5*LOG(Y316),Y316))</f>
        <v>0</v>
      </c>
      <c r="AA316" s="7"/>
      <c r="AB316" s="50">
        <f>IF(I313="iv",5,6)</f>
        <v>6</v>
      </c>
      <c r="AC316" s="110" t="s">
        <v>55</v>
      </c>
      <c r="AD316" s="51">
        <v>9</v>
      </c>
      <c r="AE316" s="52"/>
      <c r="AF316" s="53">
        <f t="shared" ref="AF316:AF343" si="41">IF(ISERROR(AE316),"",IF(AE316&gt;1,1+5*LOG(AE316),AE316))</f>
        <v>0</v>
      </c>
    </row>
    <row r="317" spans="2:32" x14ac:dyDescent="0.2">
      <c r="B317" s="54" t="s">
        <v>17</v>
      </c>
      <c r="C317" s="49"/>
      <c r="D317" s="7"/>
      <c r="E317" s="7"/>
      <c r="F317" s="7"/>
      <c r="G317" s="55"/>
      <c r="H317" s="56">
        <f t="shared" ref="H317:H343" si="42">IF(ISERROR(G317),"",IF(G317&gt;1,1+5*LOG(G317),G317))</f>
        <v>0</v>
      </c>
      <c r="I317" s="49"/>
      <c r="J317" s="7"/>
      <c r="K317" s="7"/>
      <c r="L317" s="7"/>
      <c r="M317" s="55"/>
      <c r="N317" s="71">
        <f t="shared" ref="N317:N343" si="43">IF(ISERROR(M317),"",IF(M317&gt;1,1+5*LOG(M317),M317))</f>
        <v>0</v>
      </c>
      <c r="O317" s="49"/>
      <c r="P317" s="7"/>
      <c r="Q317" s="7"/>
      <c r="R317" s="7"/>
      <c r="S317" s="55"/>
      <c r="T317" s="71">
        <f t="shared" si="39"/>
        <v>0</v>
      </c>
      <c r="U317" s="7"/>
      <c r="V317" s="7"/>
      <c r="W317" s="7"/>
      <c r="X317" s="7"/>
      <c r="Y317" s="55"/>
      <c r="Z317" s="56">
        <f t="shared" si="40"/>
        <v>0</v>
      </c>
      <c r="AA317" s="7"/>
      <c r="AB317" s="7"/>
      <c r="AC317" s="7"/>
      <c r="AD317" s="7"/>
      <c r="AE317" s="55"/>
      <c r="AF317" s="56">
        <f t="shared" si="41"/>
        <v>0</v>
      </c>
    </row>
    <row r="318" spans="2:32" x14ac:dyDescent="0.2">
      <c r="B318" s="54" t="s">
        <v>20</v>
      </c>
      <c r="C318" s="49"/>
      <c r="D318" s="7"/>
      <c r="E318" s="7"/>
      <c r="F318" s="7"/>
      <c r="G318" s="55"/>
      <c r="H318" s="56">
        <f t="shared" si="42"/>
        <v>0</v>
      </c>
      <c r="I318" s="49"/>
      <c r="J318" s="7"/>
      <c r="K318" s="7"/>
      <c r="L318" s="7"/>
      <c r="M318" s="55"/>
      <c r="N318" s="71">
        <f t="shared" si="43"/>
        <v>0</v>
      </c>
      <c r="O318" s="49"/>
      <c r="P318" s="7"/>
      <c r="Q318" s="7"/>
      <c r="R318" s="7"/>
      <c r="S318" s="55"/>
      <c r="T318" s="71">
        <f t="shared" si="39"/>
        <v>0</v>
      </c>
      <c r="U318" s="7"/>
      <c r="V318" s="7"/>
      <c r="W318" s="7"/>
      <c r="X318" s="7"/>
      <c r="Y318" s="55"/>
      <c r="Z318" s="56">
        <f t="shared" si="40"/>
        <v>0</v>
      </c>
      <c r="AA318" s="7"/>
      <c r="AB318" s="7"/>
      <c r="AC318" s="7"/>
      <c r="AD318" s="7"/>
      <c r="AE318" s="55"/>
      <c r="AF318" s="56">
        <f t="shared" si="41"/>
        <v>0</v>
      </c>
    </row>
    <row r="319" spans="2:32" x14ac:dyDescent="0.2">
      <c r="B319" s="54" t="s">
        <v>22</v>
      </c>
      <c r="C319" s="49"/>
      <c r="D319" s="7"/>
      <c r="E319" s="7"/>
      <c r="F319" s="7"/>
      <c r="G319" s="55"/>
      <c r="H319" s="56">
        <f t="shared" si="42"/>
        <v>0</v>
      </c>
      <c r="I319" s="49"/>
      <c r="J319" s="7"/>
      <c r="K319" s="7"/>
      <c r="L319" s="7"/>
      <c r="M319" s="55"/>
      <c r="N319" s="71">
        <f t="shared" si="43"/>
        <v>0</v>
      </c>
      <c r="O319" s="49"/>
      <c r="P319" s="7"/>
      <c r="Q319" s="7"/>
      <c r="R319" s="7"/>
      <c r="S319" s="55"/>
      <c r="T319" s="71">
        <f t="shared" si="39"/>
        <v>0</v>
      </c>
      <c r="U319" s="7"/>
      <c r="V319" s="7"/>
      <c r="W319" s="7"/>
      <c r="X319" s="7"/>
      <c r="Y319" s="55"/>
      <c r="Z319" s="56">
        <f t="shared" si="40"/>
        <v>0</v>
      </c>
      <c r="AA319" s="7"/>
      <c r="AB319" s="7"/>
      <c r="AC319" s="7"/>
      <c r="AD319" s="7"/>
      <c r="AE319" s="55"/>
      <c r="AF319" s="56">
        <f t="shared" si="41"/>
        <v>0</v>
      </c>
    </row>
    <row r="320" spans="2:32" ht="15" x14ac:dyDescent="0.2">
      <c r="B320" s="54" t="s">
        <v>24</v>
      </c>
      <c r="C320" s="57"/>
      <c r="D320" s="7"/>
      <c r="E320" s="7"/>
      <c r="F320" s="7"/>
      <c r="G320" s="55"/>
      <c r="H320" s="56">
        <f t="shared" si="42"/>
        <v>0</v>
      </c>
      <c r="I320" s="49"/>
      <c r="J320" s="7"/>
      <c r="K320" s="7"/>
      <c r="L320" s="7"/>
      <c r="M320" s="55"/>
      <c r="N320" s="71">
        <f t="shared" si="43"/>
        <v>0</v>
      </c>
      <c r="O320" s="49"/>
      <c r="P320" s="7"/>
      <c r="Q320" s="7"/>
      <c r="R320" s="7"/>
      <c r="S320" s="55"/>
      <c r="T320" s="71">
        <f t="shared" si="39"/>
        <v>0</v>
      </c>
      <c r="U320" s="7"/>
      <c r="V320" s="7"/>
      <c r="W320" s="7"/>
      <c r="X320" s="7"/>
      <c r="Y320" s="55"/>
      <c r="Z320" s="56">
        <f t="shared" si="40"/>
        <v>0</v>
      </c>
      <c r="AA320" s="7"/>
      <c r="AB320" s="7"/>
      <c r="AC320" s="7"/>
      <c r="AD320" s="7"/>
      <c r="AE320" s="55"/>
      <c r="AF320" s="56">
        <f t="shared" si="41"/>
        <v>0</v>
      </c>
    </row>
    <row r="321" spans="2:32" ht="15" x14ac:dyDescent="0.2">
      <c r="B321" s="58" t="s">
        <v>25</v>
      </c>
      <c r="C321" s="57">
        <v>6.53</v>
      </c>
      <c r="D321" s="7"/>
      <c r="E321" s="59">
        <f>IF(C313="i",6,IF(C313="ii",4,IF(C313="iii",3,0)))</f>
        <v>4</v>
      </c>
      <c r="F321" s="7"/>
      <c r="G321" s="55">
        <f>IF($C$29="tidak",NA(),IF(C321="",NA(),IF(ISERROR(((7-C321)/(7-E321))/E321),NA(),((7-C321)/(7-E321))/E321)))</f>
        <v>3.9166666666666648E-2</v>
      </c>
      <c r="H321" s="56">
        <f t="shared" si="42"/>
        <v>3.9166666666666648E-2</v>
      </c>
      <c r="I321" s="49">
        <v>8.99</v>
      </c>
      <c r="J321" s="7"/>
      <c r="K321" s="59">
        <f>IF(C313="i",6,IF(C313="ii",4,IF(C313="iii",3,0)))</f>
        <v>4</v>
      </c>
      <c r="L321" s="7"/>
      <c r="M321" s="55">
        <f>IF($C$29="tidak",NA(),IF(I321="",NA(),IF(ISERROR(((7-I321)/(7-K321))/K321),NA(),((7-I321)/(7-K321))/K321)))</f>
        <v>-0.16583333333333336</v>
      </c>
      <c r="N321" s="71">
        <f t="shared" si="43"/>
        <v>-0.16583333333333336</v>
      </c>
      <c r="O321" s="49"/>
      <c r="P321" s="7"/>
      <c r="Q321" s="59">
        <f>IF(C313="i",6,IF(C313="ii",4,IF(C313="iii",3,0)))</f>
        <v>4</v>
      </c>
      <c r="R321" s="7"/>
      <c r="S321" s="55"/>
      <c r="T321" s="71">
        <f t="shared" si="39"/>
        <v>0</v>
      </c>
      <c r="U321" s="7"/>
      <c r="V321" s="7"/>
      <c r="W321" s="59">
        <f>IF(C313="i",6,IF(C313="ii",4,IF(C313="iii",3,0)))</f>
        <v>4</v>
      </c>
      <c r="X321" s="7"/>
      <c r="Y321" s="55"/>
      <c r="Z321" s="56">
        <f t="shared" si="40"/>
        <v>0</v>
      </c>
      <c r="AA321" s="7"/>
      <c r="AB321" s="7"/>
      <c r="AC321" s="59">
        <f>IF(I313="i",6,IF(I313="ii",4,IF(I313="iii",3,0)))</f>
        <v>0</v>
      </c>
      <c r="AD321" s="7"/>
      <c r="AE321" s="55"/>
      <c r="AF321" s="56">
        <f t="shared" si="41"/>
        <v>0</v>
      </c>
    </row>
    <row r="322" spans="2:32" ht="15" x14ac:dyDescent="0.2">
      <c r="B322" s="54" t="s">
        <v>26</v>
      </c>
      <c r="C322" s="60"/>
      <c r="D322" s="7"/>
      <c r="E322" s="61"/>
      <c r="F322" s="7"/>
      <c r="G322" s="55"/>
      <c r="H322" s="56">
        <f t="shared" si="42"/>
        <v>0</v>
      </c>
      <c r="I322" s="49"/>
      <c r="J322" s="7"/>
      <c r="K322" s="61"/>
      <c r="L322" s="7"/>
      <c r="M322" s="55"/>
      <c r="N322" s="71">
        <f t="shared" si="43"/>
        <v>0</v>
      </c>
      <c r="O322" s="49"/>
      <c r="P322" s="7"/>
      <c r="Q322" s="61"/>
      <c r="R322" s="7"/>
      <c r="S322" s="55"/>
      <c r="T322" s="71">
        <f t="shared" si="39"/>
        <v>0</v>
      </c>
      <c r="U322" s="73"/>
      <c r="V322" s="7"/>
      <c r="W322" s="61"/>
      <c r="X322" s="7"/>
      <c r="Y322" s="55"/>
      <c r="Z322" s="56">
        <f t="shared" si="40"/>
        <v>0</v>
      </c>
      <c r="AA322" s="73"/>
      <c r="AB322" s="7"/>
      <c r="AC322" s="61"/>
      <c r="AD322" s="7"/>
      <c r="AE322" s="55"/>
      <c r="AF322" s="56">
        <f t="shared" si="41"/>
        <v>0</v>
      </c>
    </row>
    <row r="323" spans="2:32" ht="15" x14ac:dyDescent="0.2">
      <c r="B323" s="58" t="s">
        <v>27</v>
      </c>
      <c r="C323" s="60">
        <v>13.4</v>
      </c>
      <c r="D323" s="7"/>
      <c r="E323" s="61">
        <f>IF(C313="i",50,IF(C313="ii",50,IF(C313="iii",400,400)))</f>
        <v>50</v>
      </c>
      <c r="F323" s="7"/>
      <c r="G323" s="55">
        <f>IF($C$31="tidak",NA(),IF(C323="",NA(),IF(ISERROR(C323/E323),NA(),C323/E323)))</f>
        <v>0.26800000000000002</v>
      </c>
      <c r="H323" s="56">
        <f t="shared" si="42"/>
        <v>0.26800000000000002</v>
      </c>
      <c r="I323" s="109">
        <v>47.5</v>
      </c>
      <c r="J323" s="7"/>
      <c r="K323" s="61">
        <f>IF(C313="i",50,IF(C313="ii",50,IF(C313="iii",400,400)))</f>
        <v>50</v>
      </c>
      <c r="L323" s="7"/>
      <c r="M323" s="55">
        <f>IF($C$31="tidak",NA(),IF(I323="",NA(),IF(ISERROR(I323/K323),NA(),I323/K323)))</f>
        <v>0.95</v>
      </c>
      <c r="N323" s="71">
        <f t="shared" si="43"/>
        <v>0.95</v>
      </c>
      <c r="O323" s="49"/>
      <c r="P323" s="7"/>
      <c r="Q323" s="61">
        <f>IF(C313="i",50,IF(C313="ii",50,IF(C313="iii",400,400)))</f>
        <v>50</v>
      </c>
      <c r="R323" s="7"/>
      <c r="S323" s="55"/>
      <c r="T323" s="71">
        <f t="shared" si="39"/>
        <v>0</v>
      </c>
      <c r="U323" s="73"/>
      <c r="V323" s="7"/>
      <c r="W323" s="61">
        <f>IF(C313="i",50,IF(C313="ii",50,IF(C313="iii",400,400)))</f>
        <v>50</v>
      </c>
      <c r="X323" s="7"/>
      <c r="Y323" s="55"/>
      <c r="Z323" s="56">
        <f t="shared" si="40"/>
        <v>0</v>
      </c>
      <c r="AA323" s="73"/>
      <c r="AB323" s="7"/>
      <c r="AC323" s="61">
        <f>IF(I313="i",50,IF(I313="ii",50,IF(I313="iii",400,400)))</f>
        <v>400</v>
      </c>
      <c r="AD323" s="7"/>
      <c r="AE323" s="55"/>
      <c r="AF323" s="56">
        <f t="shared" si="41"/>
        <v>0</v>
      </c>
    </row>
    <row r="324" spans="2:32" x14ac:dyDescent="0.2">
      <c r="B324" s="58" t="s">
        <v>29</v>
      </c>
      <c r="C324" s="49">
        <v>22</v>
      </c>
      <c r="D324" s="7"/>
      <c r="E324" s="61">
        <f>IF(C313="i",100,IF(C313="ii",1000,IF(C313="iii",2000,2000)))</f>
        <v>1000</v>
      </c>
      <c r="F324" s="7"/>
      <c r="G324" s="55">
        <f>IF($C$32="tidak",NA(),IF(C324="",NA(),IF(ISERROR(C324/E324),NA(),C324/E324)))</f>
        <v>2.1999999999999999E-2</v>
      </c>
      <c r="H324" s="56">
        <f t="shared" si="42"/>
        <v>2.1999999999999999E-2</v>
      </c>
      <c r="I324" s="49">
        <v>30</v>
      </c>
      <c r="J324" s="7"/>
      <c r="K324" s="61">
        <f>IF(C313="i",100,IF(C313="ii",1000,IF(C313="iii",2000,2000)))</f>
        <v>1000</v>
      </c>
      <c r="L324" s="7"/>
      <c r="M324" s="55">
        <f>IF($C$32="tidak",NA(),IF(I324="",NA(),IF(ISERROR(I324/K324),NA(),I324/K324)))</f>
        <v>0.03</v>
      </c>
      <c r="N324" s="71">
        <f t="shared" si="43"/>
        <v>0.03</v>
      </c>
      <c r="O324" s="49"/>
      <c r="P324" s="7"/>
      <c r="Q324" s="61">
        <f>IF(C313="i",100,IF(C313="ii",1000,IF(C313="iii",2000,2000)))</f>
        <v>1000</v>
      </c>
      <c r="R324" s="7"/>
      <c r="S324" s="55"/>
      <c r="T324" s="71">
        <f t="shared" si="39"/>
        <v>0</v>
      </c>
      <c r="U324" s="73"/>
      <c r="V324" s="7"/>
      <c r="W324" s="61">
        <f>IF(C313="i",100,IF(C313="ii",1000,IF(C313="iii",2000,2000)))</f>
        <v>1000</v>
      </c>
      <c r="X324" s="7"/>
      <c r="Y324" s="55"/>
      <c r="Z324" s="56">
        <f t="shared" si="40"/>
        <v>0</v>
      </c>
      <c r="AA324" s="73"/>
      <c r="AB324" s="7"/>
      <c r="AC324" s="61">
        <f>IF(I313="i",100,IF(I313="ii",1000,IF(I313="iii",2000,2000)))</f>
        <v>2000</v>
      </c>
      <c r="AD324" s="7"/>
      <c r="AE324" s="55"/>
      <c r="AF324" s="56">
        <f t="shared" si="41"/>
        <v>0</v>
      </c>
    </row>
    <row r="325" spans="2:32" x14ac:dyDescent="0.2">
      <c r="B325" s="74" t="s">
        <v>30</v>
      </c>
      <c r="C325" s="49"/>
      <c r="D325" s="7"/>
      <c r="E325" s="61">
        <f>IF(C313="i",1000,IF(C313="ii",5000,IF(C313="iii",10000,10000)))</f>
        <v>5000</v>
      </c>
      <c r="F325" s="7"/>
      <c r="G325" s="55"/>
      <c r="H325" s="56">
        <f t="shared" si="42"/>
        <v>0</v>
      </c>
      <c r="I325" s="49"/>
      <c r="J325" s="7"/>
      <c r="K325" s="61">
        <f>IF(C313="i",1000,IF(C313="ii",5000,IF(C313="iii",10000,10000)))</f>
        <v>5000</v>
      </c>
      <c r="L325" s="7"/>
      <c r="M325" s="55"/>
      <c r="N325" s="71">
        <f t="shared" si="43"/>
        <v>0</v>
      </c>
      <c r="O325" s="49"/>
      <c r="P325" s="7"/>
      <c r="Q325" s="61">
        <f>IF(C313="i",1000,IF(C313="ii",5000,IF(C313="iii",10000,10000)))</f>
        <v>5000</v>
      </c>
      <c r="R325" s="7"/>
      <c r="S325" s="55"/>
      <c r="T325" s="71">
        <f t="shared" si="39"/>
        <v>0</v>
      </c>
      <c r="U325" s="103"/>
      <c r="V325" s="7"/>
      <c r="W325" s="61">
        <f>IF(C313="i",1000,IF(C313="ii",5000,IF(C313="iii",10000,10000)))</f>
        <v>5000</v>
      </c>
      <c r="X325" s="7"/>
      <c r="Y325" s="55"/>
      <c r="Z325" s="56">
        <f t="shared" si="40"/>
        <v>0</v>
      </c>
      <c r="AA325" s="103"/>
      <c r="AB325" s="7"/>
      <c r="AC325" s="61">
        <f>IF(I313="i",1000,IF(I313="ii",5000,IF(I313="iii",10000,10000)))</f>
        <v>10000</v>
      </c>
      <c r="AD325" s="7"/>
      <c r="AE325" s="55"/>
      <c r="AF325" s="56">
        <f t="shared" si="41"/>
        <v>0</v>
      </c>
    </row>
    <row r="326" spans="2:32" ht="15.75" x14ac:dyDescent="0.2">
      <c r="B326" s="58" t="s">
        <v>31</v>
      </c>
      <c r="C326" s="49">
        <v>1.84</v>
      </c>
      <c r="D326" s="7"/>
      <c r="E326" s="61">
        <f>IF(C313="i",2,IF(C313="ii",3,IF(C313="iii",6,12)))</f>
        <v>3</v>
      </c>
      <c r="F326" s="7"/>
      <c r="G326" s="55">
        <f>IF($C$34="tidak",NA(),IF(C326="",NA(),IF(ISERROR(C326/E326),NA(),C326/E326)))</f>
        <v>0.6133333333333334</v>
      </c>
      <c r="H326" s="56">
        <f t="shared" si="42"/>
        <v>0.6133333333333334</v>
      </c>
      <c r="I326" s="95">
        <v>1.72</v>
      </c>
      <c r="J326" s="7"/>
      <c r="K326" s="61">
        <f>IF(C313="i",2,IF(C313="ii",3,IF(C313="iii",6,12)))</f>
        <v>3</v>
      </c>
      <c r="L326" s="7"/>
      <c r="M326" s="55">
        <f>IF($C$34="tidak",NA(),IF(I326="",NA(),IF(ISERROR(I326/K326),NA(),I326/K326)))</f>
        <v>0.57333333333333336</v>
      </c>
      <c r="N326" s="71">
        <f t="shared" si="43"/>
        <v>0.57333333333333336</v>
      </c>
      <c r="O326" s="49"/>
      <c r="P326" s="7"/>
      <c r="Q326" s="61">
        <f>IF(C313="i",2,IF(C313="ii",3,IF(C313="iii",6,12)))</f>
        <v>3</v>
      </c>
      <c r="R326" s="7"/>
      <c r="S326" s="55"/>
      <c r="T326" s="71">
        <f t="shared" si="39"/>
        <v>0</v>
      </c>
      <c r="U326" s="103"/>
      <c r="V326" s="7"/>
      <c r="W326" s="61">
        <f>IF(C313="i",2,IF(C313="ii",3,IF(C313="iii",6,12)))</f>
        <v>3</v>
      </c>
      <c r="X326" s="7"/>
      <c r="Y326" s="55"/>
      <c r="Z326" s="56">
        <f t="shared" si="40"/>
        <v>0</v>
      </c>
      <c r="AA326" s="103"/>
      <c r="AB326" s="7"/>
      <c r="AC326" s="61">
        <f>IF(I313="i",2,IF(I313="ii",3,IF(I313="iii",6,12)))</f>
        <v>12</v>
      </c>
      <c r="AD326" s="7"/>
      <c r="AE326" s="55"/>
      <c r="AF326" s="56">
        <f t="shared" si="41"/>
        <v>0</v>
      </c>
    </row>
    <row r="327" spans="2:32" ht="15" x14ac:dyDescent="0.2">
      <c r="B327" s="58" t="s">
        <v>32</v>
      </c>
      <c r="C327" s="57">
        <v>9.3800000000000008</v>
      </c>
      <c r="D327" s="7"/>
      <c r="E327" s="61">
        <f>IF(C313="i",10,IF(C313="ii",25,IF(C313="iii",50,100)))</f>
        <v>25</v>
      </c>
      <c r="F327" s="7"/>
      <c r="G327" s="55">
        <f>IF($C$35="tidak",NA(),IF(C327="",NA(),IF(ISERROR(C327/E327),NA(),C327/E327)))</f>
        <v>0.37520000000000003</v>
      </c>
      <c r="H327" s="56">
        <f t="shared" si="42"/>
        <v>0.37520000000000003</v>
      </c>
      <c r="I327" s="57">
        <v>9.11</v>
      </c>
      <c r="J327" s="7"/>
      <c r="K327" s="61">
        <f>IF(C313="i",10,IF(C313="ii",25,IF(C313="iii",50,100)))</f>
        <v>25</v>
      </c>
      <c r="L327" s="7"/>
      <c r="M327" s="55">
        <f>IF($C$35="tidak",NA(),IF(I327="",NA(),IF(ISERROR(I327/K327),NA(),I327/K327)))</f>
        <v>0.3644</v>
      </c>
      <c r="N327" s="71">
        <f t="shared" si="43"/>
        <v>0.3644</v>
      </c>
      <c r="O327" s="49"/>
      <c r="P327" s="7"/>
      <c r="Q327" s="61">
        <f>IF(C313="i",10,IF(C313="ii",25,IF(C313="iii",50,100)))</f>
        <v>25</v>
      </c>
      <c r="R327" s="7"/>
      <c r="S327" s="55"/>
      <c r="T327" s="71">
        <f t="shared" si="39"/>
        <v>0</v>
      </c>
      <c r="U327" s="73"/>
      <c r="V327" s="7"/>
      <c r="W327" s="61">
        <f>IF(C313="i",10,IF(C313="ii",25,IF(C313="iii",50,100)))</f>
        <v>25</v>
      </c>
      <c r="X327" s="7"/>
      <c r="Y327" s="55"/>
      <c r="Z327" s="56">
        <f t="shared" si="40"/>
        <v>0</v>
      </c>
      <c r="AA327" s="73"/>
      <c r="AB327" s="7"/>
      <c r="AC327" s="61">
        <f>IF(I313="i",10,IF(I313="ii",25,IF(I313="iii",50,100)))</f>
        <v>100</v>
      </c>
      <c r="AD327" s="7"/>
      <c r="AE327" s="55"/>
      <c r="AF327" s="56">
        <f t="shared" si="41"/>
        <v>0</v>
      </c>
    </row>
    <row r="328" spans="2:32" ht="15" x14ac:dyDescent="0.2">
      <c r="B328" s="54" t="s">
        <v>33</v>
      </c>
      <c r="C328" s="60"/>
      <c r="D328" s="7"/>
      <c r="E328" s="61">
        <f>IF(C313="i",0.3,1000000)</f>
        <v>1000000</v>
      </c>
      <c r="F328" s="7"/>
      <c r="G328" s="55"/>
      <c r="H328" s="56">
        <f t="shared" si="42"/>
        <v>0</v>
      </c>
      <c r="I328" s="60"/>
      <c r="J328" s="7"/>
      <c r="K328" s="61">
        <f>IF(C313="i",0.3,1000000)</f>
        <v>1000000</v>
      </c>
      <c r="L328" s="7"/>
      <c r="M328" s="55"/>
      <c r="N328" s="71">
        <f t="shared" si="43"/>
        <v>0</v>
      </c>
      <c r="O328" s="49"/>
      <c r="P328" s="7"/>
      <c r="Q328" s="61">
        <f>IF(C313="i",0.3,1000000)</f>
        <v>1000000</v>
      </c>
      <c r="R328" s="7"/>
      <c r="S328" s="55"/>
      <c r="T328" s="71">
        <f t="shared" si="39"/>
        <v>0</v>
      </c>
      <c r="U328" s="73"/>
      <c r="V328" s="7"/>
      <c r="W328" s="61">
        <f>IF(C313="i",0.3,1000000)</f>
        <v>1000000</v>
      </c>
      <c r="X328" s="7"/>
      <c r="Y328" s="55"/>
      <c r="Z328" s="56">
        <f t="shared" si="40"/>
        <v>0</v>
      </c>
      <c r="AA328" s="73"/>
      <c r="AB328" s="7"/>
      <c r="AC328" s="61">
        <f>IF(I313="i",0.3,1000000)</f>
        <v>1000000</v>
      </c>
      <c r="AD328" s="7"/>
      <c r="AE328" s="55"/>
      <c r="AF328" s="56">
        <f t="shared" si="41"/>
        <v>0</v>
      </c>
    </row>
    <row r="329" spans="2:32" ht="15" x14ac:dyDescent="0.2">
      <c r="B329" s="54" t="s">
        <v>34</v>
      </c>
      <c r="C329" s="60"/>
      <c r="D329" s="7"/>
      <c r="E329" s="61">
        <f>IF(C313="iv",2,0.05)</f>
        <v>0.05</v>
      </c>
      <c r="F329" s="7"/>
      <c r="G329" s="55"/>
      <c r="H329" s="56">
        <f t="shared" si="42"/>
        <v>0</v>
      </c>
      <c r="I329" s="60"/>
      <c r="J329" s="7"/>
      <c r="K329" s="61">
        <f>IF(C313="iv",2,0.05)</f>
        <v>0.05</v>
      </c>
      <c r="L329" s="7"/>
      <c r="M329" s="55"/>
      <c r="N329" s="71">
        <f t="shared" si="43"/>
        <v>0</v>
      </c>
      <c r="O329" s="49"/>
      <c r="P329" s="7"/>
      <c r="Q329" s="61">
        <f>IF(C313="iv",2,0.05)</f>
        <v>0.05</v>
      </c>
      <c r="R329" s="7"/>
      <c r="S329" s="55"/>
      <c r="T329" s="71">
        <f t="shared" si="39"/>
        <v>0</v>
      </c>
      <c r="U329" s="73"/>
      <c r="V329" s="7"/>
      <c r="W329" s="61">
        <f>IF(C313="iv",2,0.05)</f>
        <v>0.05</v>
      </c>
      <c r="X329" s="7"/>
      <c r="Y329" s="55"/>
      <c r="Z329" s="56">
        <f t="shared" si="40"/>
        <v>0</v>
      </c>
      <c r="AA329" s="73"/>
      <c r="AB329" s="7"/>
      <c r="AC329" s="61">
        <f>IF(I313="iv",2,0.05)</f>
        <v>0.05</v>
      </c>
      <c r="AD329" s="7"/>
      <c r="AE329" s="55"/>
      <c r="AF329" s="56">
        <f t="shared" si="41"/>
        <v>0</v>
      </c>
    </row>
    <row r="330" spans="2:32" ht="15" x14ac:dyDescent="0.2">
      <c r="B330" s="54" t="s">
        <v>35</v>
      </c>
      <c r="C330" s="60"/>
      <c r="D330" s="7"/>
      <c r="E330" s="61">
        <f>IF(C313="i",0.5,1000000)</f>
        <v>1000000</v>
      </c>
      <c r="F330" s="7"/>
      <c r="G330" s="55"/>
      <c r="H330" s="56">
        <f t="shared" si="42"/>
        <v>0</v>
      </c>
      <c r="I330" s="60"/>
      <c r="J330" s="7"/>
      <c r="K330" s="61">
        <f>IF(C313="i",0.5,1000000)</f>
        <v>1000000</v>
      </c>
      <c r="L330" s="7"/>
      <c r="M330" s="55"/>
      <c r="N330" s="71">
        <f t="shared" si="43"/>
        <v>0</v>
      </c>
      <c r="O330" s="49"/>
      <c r="P330" s="7"/>
      <c r="Q330" s="61">
        <f>IF(C313="i",0.5,1000000)</f>
        <v>1000000</v>
      </c>
      <c r="R330" s="7"/>
      <c r="S330" s="55"/>
      <c r="T330" s="71">
        <f t="shared" si="39"/>
        <v>0</v>
      </c>
      <c r="U330" s="73"/>
      <c r="V330" s="7"/>
      <c r="W330" s="61">
        <f>IF(C313="i",0.5,1000000)</f>
        <v>1000000</v>
      </c>
      <c r="X330" s="7"/>
      <c r="Y330" s="55"/>
      <c r="Z330" s="56">
        <f t="shared" si="40"/>
        <v>0</v>
      </c>
      <c r="AA330" s="73"/>
      <c r="AB330" s="7"/>
      <c r="AC330" s="61">
        <f>IF(I313="i",0.5,1000000)</f>
        <v>1000000</v>
      </c>
      <c r="AD330" s="7"/>
      <c r="AE330" s="55"/>
      <c r="AF330" s="56">
        <f t="shared" si="41"/>
        <v>0</v>
      </c>
    </row>
    <row r="331" spans="2:32" x14ac:dyDescent="0.2">
      <c r="B331" s="58" t="s">
        <v>36</v>
      </c>
      <c r="C331" s="49">
        <v>0.6</v>
      </c>
      <c r="D331" s="7"/>
      <c r="E331" s="61">
        <f>IF(C313="i",10,IF(C313="ii",10,IF(C313="iii",20,20)))</f>
        <v>10</v>
      </c>
      <c r="F331" s="7"/>
      <c r="G331" s="55">
        <f>IF($C$39="tidak",NA(),IF(C331="",NA(),IF(ISERROR(C331/E331),NA(),C331/E331)))</f>
        <v>0.06</v>
      </c>
      <c r="H331" s="56">
        <f t="shared" si="42"/>
        <v>0.06</v>
      </c>
      <c r="I331" s="96">
        <v>0.09</v>
      </c>
      <c r="J331" s="7"/>
      <c r="K331" s="61">
        <f>IF(C313="i",10,IF(C313="ii",10,IF(C313="iii",20,20)))</f>
        <v>10</v>
      </c>
      <c r="L331" s="7"/>
      <c r="M331" s="55">
        <f>IF($C$39="tidak",NA(),IF(I331="",NA(),IF(ISERROR(I331/K331),NA(),I331/K331)))</f>
        <v>8.9999999999999993E-3</v>
      </c>
      <c r="N331" s="71">
        <f t="shared" si="43"/>
        <v>8.9999999999999993E-3</v>
      </c>
      <c r="O331" s="49"/>
      <c r="P331" s="7"/>
      <c r="Q331" s="61">
        <f>IF(C313="i",10,IF(C313="ii",10,IF(C313="iii",20,20)))</f>
        <v>10</v>
      </c>
      <c r="R331" s="7"/>
      <c r="S331" s="55"/>
      <c r="T331" s="71">
        <f t="shared" si="39"/>
        <v>0</v>
      </c>
      <c r="U331" s="73"/>
      <c r="V331" s="7"/>
      <c r="W331" s="61">
        <f>IF(C313="i",10,IF(C313="ii",10,IF(C313="iii",20,20)))</f>
        <v>10</v>
      </c>
      <c r="X331" s="7"/>
      <c r="Y331" s="55"/>
      <c r="Z331" s="56">
        <f t="shared" si="40"/>
        <v>0</v>
      </c>
      <c r="AA331" s="73"/>
      <c r="AB331" s="7"/>
      <c r="AC331" s="61">
        <f>IF(I313="i",10,IF(I313="ii",10,IF(I313="iii",20,20)))</f>
        <v>20</v>
      </c>
      <c r="AD331" s="7"/>
      <c r="AE331" s="55"/>
      <c r="AF331" s="56">
        <f t="shared" si="41"/>
        <v>0</v>
      </c>
    </row>
    <row r="332" spans="2:32" ht="15" x14ac:dyDescent="0.2">
      <c r="B332" s="58" t="s">
        <v>37</v>
      </c>
      <c r="C332" s="49">
        <v>0.19</v>
      </c>
      <c r="D332" s="7"/>
      <c r="E332" s="61">
        <f>IF(C313="i",0.2,IF(C313="ii",0.2,IF(C313="iii",1,5)))</f>
        <v>0.2</v>
      </c>
      <c r="F332" s="7"/>
      <c r="G332" s="55">
        <f>IF($C$40="tidak",NA(),IF(C332="",NA(),IF(ISERROR(C332/E332),NA(),C332/E332)))</f>
        <v>0.95</v>
      </c>
      <c r="H332" s="56">
        <f t="shared" si="42"/>
        <v>0.95</v>
      </c>
      <c r="I332" s="57">
        <v>0.19</v>
      </c>
      <c r="J332" s="7"/>
      <c r="K332" s="61">
        <f>IF(C313="i",0.2,IF(C313="ii",0.2,IF(C313="iii",1,5)))</f>
        <v>0.2</v>
      </c>
      <c r="L332" s="7"/>
      <c r="M332" s="55">
        <f>IF($C$40="tidak",NA(),IF(I332="",NA(),IF(ISERROR(I332/K332),NA(),I332/K332)))</f>
        <v>0.95</v>
      </c>
      <c r="N332" s="71">
        <f t="shared" si="43"/>
        <v>0.95</v>
      </c>
      <c r="O332" s="49"/>
      <c r="P332" s="7"/>
      <c r="Q332" s="61">
        <f>IF(C313="i",0.2,IF(C313="ii",0.2,IF(C313="iii",1,5)))</f>
        <v>0.2</v>
      </c>
      <c r="R332" s="7"/>
      <c r="S332" s="55"/>
      <c r="T332" s="71">
        <f t="shared" si="39"/>
        <v>0</v>
      </c>
      <c r="U332" s="73"/>
      <c r="V332" s="7"/>
      <c r="W332" s="61">
        <f>IF(C313="i",0.2,IF(C313="ii",0.2,IF(C313="iii",1,5)))</f>
        <v>0.2</v>
      </c>
      <c r="X332" s="7"/>
      <c r="Y332" s="55"/>
      <c r="Z332" s="56">
        <f t="shared" si="40"/>
        <v>0</v>
      </c>
      <c r="AA332" s="73"/>
      <c r="AB332" s="7"/>
      <c r="AC332" s="61">
        <f>IF(I313="i",0.2,IF(I313="ii",0.2,IF(I313="iii",1,5)))</f>
        <v>5</v>
      </c>
      <c r="AD332" s="7"/>
      <c r="AE332" s="55"/>
      <c r="AF332" s="56">
        <f t="shared" si="41"/>
        <v>0</v>
      </c>
    </row>
    <row r="333" spans="2:32" ht="15" x14ac:dyDescent="0.2">
      <c r="B333" s="54" t="s">
        <v>38</v>
      </c>
      <c r="C333" s="60"/>
      <c r="D333" s="7"/>
      <c r="E333" s="61">
        <f>IF(C313="iv",1000000,200)</f>
        <v>200</v>
      </c>
      <c r="F333" s="7"/>
      <c r="G333" s="55"/>
      <c r="H333" s="56">
        <f t="shared" si="42"/>
        <v>0</v>
      </c>
      <c r="I333" s="60"/>
      <c r="J333" s="7"/>
      <c r="K333" s="61">
        <f>IF(C313="iv",1000000,200)</f>
        <v>200</v>
      </c>
      <c r="L333" s="7"/>
      <c r="M333" s="55"/>
      <c r="N333" s="71">
        <f t="shared" si="43"/>
        <v>0</v>
      </c>
      <c r="O333" s="75"/>
      <c r="P333" s="7"/>
      <c r="Q333" s="61">
        <f>IF(C313="iv",1000000,200)</f>
        <v>200</v>
      </c>
      <c r="R333" s="7"/>
      <c r="S333" s="55"/>
      <c r="T333" s="71">
        <f t="shared" si="39"/>
        <v>0</v>
      </c>
      <c r="U333" s="75"/>
      <c r="V333" s="7"/>
      <c r="W333" s="61">
        <f>IF(C313="iv",1000000,200)</f>
        <v>200</v>
      </c>
      <c r="X333" s="7"/>
      <c r="Y333" s="55"/>
      <c r="Z333" s="56">
        <f t="shared" si="40"/>
        <v>0</v>
      </c>
      <c r="AA333" s="75"/>
      <c r="AB333" s="7"/>
      <c r="AC333" s="61">
        <f>IF(I313="iv",1000000,200)</f>
        <v>200</v>
      </c>
      <c r="AD333" s="7"/>
      <c r="AE333" s="55"/>
      <c r="AF333" s="56">
        <f t="shared" si="41"/>
        <v>0</v>
      </c>
    </row>
    <row r="334" spans="2:32" ht="15" x14ac:dyDescent="0.2">
      <c r="B334" s="54" t="s">
        <v>39</v>
      </c>
      <c r="C334" s="60"/>
      <c r="D334" s="7"/>
      <c r="E334" s="61">
        <v>0.01</v>
      </c>
      <c r="F334" s="7"/>
      <c r="G334" s="55"/>
      <c r="H334" s="56">
        <f t="shared" si="42"/>
        <v>0</v>
      </c>
      <c r="I334" s="60"/>
      <c r="J334" s="7"/>
      <c r="K334" s="61">
        <v>0.01</v>
      </c>
      <c r="L334" s="7"/>
      <c r="M334" s="55"/>
      <c r="N334" s="71">
        <f t="shared" si="43"/>
        <v>0</v>
      </c>
      <c r="O334" s="75"/>
      <c r="P334" s="7"/>
      <c r="Q334" s="61">
        <v>0.01</v>
      </c>
      <c r="R334" s="7"/>
      <c r="S334" s="55"/>
      <c r="T334" s="71">
        <f t="shared" si="39"/>
        <v>0</v>
      </c>
      <c r="U334" s="75"/>
      <c r="V334" s="7"/>
      <c r="W334" s="61">
        <v>0.01</v>
      </c>
      <c r="X334" s="7"/>
      <c r="Y334" s="55"/>
      <c r="Z334" s="56">
        <f t="shared" si="40"/>
        <v>0</v>
      </c>
      <c r="AA334" s="75"/>
      <c r="AB334" s="7"/>
      <c r="AC334" s="61">
        <v>0.01</v>
      </c>
      <c r="AD334" s="7"/>
      <c r="AE334" s="55"/>
      <c r="AF334" s="56">
        <f t="shared" si="41"/>
        <v>0</v>
      </c>
    </row>
    <row r="335" spans="2:32" ht="15" x14ac:dyDescent="0.2">
      <c r="B335" s="54" t="s">
        <v>41</v>
      </c>
      <c r="C335" s="60"/>
      <c r="D335" s="7"/>
      <c r="E335" s="61">
        <f>IF(C313="iv",0.2,0.02)</f>
        <v>0.02</v>
      </c>
      <c r="F335" s="7"/>
      <c r="G335" s="55"/>
      <c r="H335" s="56">
        <f t="shared" si="42"/>
        <v>0</v>
      </c>
      <c r="I335" s="60"/>
      <c r="J335" s="7"/>
      <c r="K335" s="61">
        <f>IF(C313="iv",0.2,0.02)</f>
        <v>0.02</v>
      </c>
      <c r="L335" s="7"/>
      <c r="M335" s="55"/>
      <c r="N335" s="71">
        <f t="shared" si="43"/>
        <v>0</v>
      </c>
      <c r="O335" s="75"/>
      <c r="P335" s="7"/>
      <c r="Q335" s="61">
        <f>IF(C313="iv",0.2,0.02)</f>
        <v>0.02</v>
      </c>
      <c r="R335" s="7"/>
      <c r="S335" s="55"/>
      <c r="T335" s="71">
        <f t="shared" si="39"/>
        <v>0</v>
      </c>
      <c r="U335" s="75"/>
      <c r="V335" s="7"/>
      <c r="W335" s="61">
        <f>IF(C313="iv",0.2,0.02)</f>
        <v>0.02</v>
      </c>
      <c r="X335" s="7"/>
      <c r="Y335" s="55"/>
      <c r="Z335" s="56">
        <f t="shared" si="40"/>
        <v>0</v>
      </c>
      <c r="AA335" s="75"/>
      <c r="AB335" s="7"/>
      <c r="AC335" s="61">
        <f>IF(I313="iv",0.2,0.02)</f>
        <v>0.02</v>
      </c>
      <c r="AD335" s="7"/>
      <c r="AE335" s="55"/>
      <c r="AF335" s="56">
        <f t="shared" si="41"/>
        <v>0</v>
      </c>
    </row>
    <row r="336" spans="2:32" x14ac:dyDescent="0.2">
      <c r="B336" s="54" t="s">
        <v>42</v>
      </c>
      <c r="C336" s="75"/>
      <c r="D336" s="7"/>
      <c r="E336" s="61">
        <f>IF(C313="i",0.001,IF(C313="ii",0.002,IF(C313="iii",0.002,0.005)))</f>
        <v>2E-3</v>
      </c>
      <c r="F336" s="7"/>
      <c r="G336" s="55"/>
      <c r="H336" s="56">
        <f t="shared" si="42"/>
        <v>0</v>
      </c>
      <c r="I336" s="75"/>
      <c r="J336" s="7"/>
      <c r="K336" s="61">
        <f>IF(C313="i",0.001,IF(C313="ii",0.002,IF(C313="iii",0.002,0.005)))</f>
        <v>2E-3</v>
      </c>
      <c r="L336" s="7"/>
      <c r="M336" s="55"/>
      <c r="N336" s="71">
        <f t="shared" si="43"/>
        <v>0</v>
      </c>
      <c r="O336" s="75"/>
      <c r="P336" s="7"/>
      <c r="Q336" s="61">
        <f>IF(C313="i",0.001,IF(C313="ii",0.002,IF(C313="iii",0.002,0.005)))</f>
        <v>2E-3</v>
      </c>
      <c r="R336" s="7"/>
      <c r="S336" s="55"/>
      <c r="T336" s="71">
        <f t="shared" si="39"/>
        <v>0</v>
      </c>
      <c r="U336" s="75"/>
      <c r="V336" s="7"/>
      <c r="W336" s="61">
        <f>IF(C313="i",0.001,IF(C313="ii",0.002,IF(C313="iii",0.002,0.005)))</f>
        <v>2E-3</v>
      </c>
      <c r="X336" s="7"/>
      <c r="Y336" s="55"/>
      <c r="Z336" s="56">
        <f t="shared" si="40"/>
        <v>0</v>
      </c>
      <c r="AA336" s="75"/>
      <c r="AB336" s="7"/>
      <c r="AC336" s="61">
        <f>IF(I313="i",0.001,IF(I313="ii",0.002,IF(I313="iii",0.002,0.005)))</f>
        <v>5.0000000000000001E-3</v>
      </c>
      <c r="AD336" s="7"/>
      <c r="AE336" s="55"/>
      <c r="AF336" s="56">
        <f t="shared" si="41"/>
        <v>0</v>
      </c>
    </row>
    <row r="337" spans="2:32" x14ac:dyDescent="0.2">
      <c r="B337" s="54" t="s">
        <v>43</v>
      </c>
      <c r="C337" s="75"/>
      <c r="D337" s="7"/>
      <c r="E337" s="61">
        <f>IF(C313="i",0.1,1000000)</f>
        <v>1000000</v>
      </c>
      <c r="F337" s="7"/>
      <c r="G337" s="55"/>
      <c r="H337" s="56">
        <f t="shared" si="42"/>
        <v>0</v>
      </c>
      <c r="I337" s="75"/>
      <c r="J337" s="7"/>
      <c r="K337" s="61">
        <f>IF(C313="i",0.1,1000000)</f>
        <v>1000000</v>
      </c>
      <c r="L337" s="7"/>
      <c r="M337" s="55"/>
      <c r="N337" s="71">
        <f t="shared" si="43"/>
        <v>0</v>
      </c>
      <c r="O337" s="75"/>
      <c r="P337" s="7"/>
      <c r="Q337" s="61">
        <f>IF(C313="i",0.1,1000000)</f>
        <v>1000000</v>
      </c>
      <c r="R337" s="7"/>
      <c r="S337" s="55"/>
      <c r="T337" s="71">
        <f t="shared" si="39"/>
        <v>0</v>
      </c>
      <c r="U337" s="75"/>
      <c r="V337" s="7"/>
      <c r="W337" s="61">
        <f>IF(C313="i",0.1,1000000)</f>
        <v>1000000</v>
      </c>
      <c r="X337" s="7"/>
      <c r="Y337" s="55"/>
      <c r="Z337" s="56">
        <f t="shared" si="40"/>
        <v>0</v>
      </c>
      <c r="AA337" s="75"/>
      <c r="AB337" s="7"/>
      <c r="AC337" s="61">
        <f>IF(I313="i",0.1,1000000)</f>
        <v>1000000</v>
      </c>
      <c r="AD337" s="7"/>
      <c r="AE337" s="55"/>
      <c r="AF337" s="56">
        <f t="shared" si="41"/>
        <v>0</v>
      </c>
    </row>
    <row r="338" spans="2:32" x14ac:dyDescent="0.2">
      <c r="B338" s="54" t="s">
        <v>44</v>
      </c>
      <c r="C338" s="75"/>
      <c r="D338" s="7"/>
      <c r="E338" s="61">
        <f>IF(C313="i",400,1000000)</f>
        <v>1000000</v>
      </c>
      <c r="F338" s="7"/>
      <c r="G338" s="55"/>
      <c r="H338" s="56">
        <f t="shared" si="42"/>
        <v>0</v>
      </c>
      <c r="I338" s="75"/>
      <c r="J338" s="7"/>
      <c r="K338" s="61">
        <f>IF(C313="i",400,1000000)</f>
        <v>1000000</v>
      </c>
      <c r="L338" s="7"/>
      <c r="M338" s="55"/>
      <c r="N338" s="71">
        <f t="shared" si="43"/>
        <v>0</v>
      </c>
      <c r="O338" s="75"/>
      <c r="P338" s="7"/>
      <c r="Q338" s="61">
        <f>IF(C313="i",400,1000000)</f>
        <v>1000000</v>
      </c>
      <c r="R338" s="7"/>
      <c r="S338" s="55"/>
      <c r="T338" s="71">
        <f t="shared" si="39"/>
        <v>0</v>
      </c>
      <c r="U338" s="75"/>
      <c r="V338" s="7"/>
      <c r="W338" s="61">
        <f>IF(C313="i",400,1000000)</f>
        <v>1000000</v>
      </c>
      <c r="X338" s="7"/>
      <c r="Y338" s="55"/>
      <c r="Z338" s="56">
        <f t="shared" si="40"/>
        <v>0</v>
      </c>
      <c r="AA338" s="75"/>
      <c r="AB338" s="7"/>
      <c r="AC338" s="61">
        <f>IF(I313="i",400,1000000)</f>
        <v>1000000</v>
      </c>
      <c r="AD338" s="7"/>
      <c r="AE338" s="55"/>
      <c r="AF338" s="56">
        <f t="shared" si="41"/>
        <v>0</v>
      </c>
    </row>
    <row r="339" spans="2:32" x14ac:dyDescent="0.2">
      <c r="B339" s="54" t="s">
        <v>45</v>
      </c>
      <c r="C339" s="75"/>
      <c r="D339" s="7"/>
      <c r="E339" s="61"/>
      <c r="F339" s="7"/>
      <c r="G339" s="55"/>
      <c r="H339" s="56">
        <f t="shared" si="42"/>
        <v>0</v>
      </c>
      <c r="I339" s="75"/>
      <c r="J339" s="7"/>
      <c r="K339" s="61"/>
      <c r="L339" s="7"/>
      <c r="M339" s="55"/>
      <c r="N339" s="71">
        <f t="shared" si="43"/>
        <v>0</v>
      </c>
      <c r="O339" s="75"/>
      <c r="P339" s="7"/>
      <c r="Q339" s="61"/>
      <c r="R339" s="7"/>
      <c r="S339" s="55"/>
      <c r="T339" s="71">
        <f t="shared" si="39"/>
        <v>0</v>
      </c>
      <c r="U339" s="75"/>
      <c r="V339" s="7"/>
      <c r="W339" s="61"/>
      <c r="X339" s="7"/>
      <c r="Y339" s="55"/>
      <c r="Z339" s="56">
        <f t="shared" si="40"/>
        <v>0</v>
      </c>
      <c r="AA339" s="75"/>
      <c r="AB339" s="7"/>
      <c r="AC339" s="61"/>
      <c r="AD339" s="7"/>
      <c r="AE339" s="55"/>
      <c r="AF339" s="56">
        <f t="shared" si="41"/>
        <v>0</v>
      </c>
    </row>
    <row r="340" spans="2:32" x14ac:dyDescent="0.2">
      <c r="B340" s="54" t="s">
        <v>46</v>
      </c>
      <c r="C340" s="75"/>
      <c r="D340" s="7"/>
      <c r="E340" s="61">
        <f>IF(C313="iv",1000000,0.06)</f>
        <v>0.06</v>
      </c>
      <c r="F340" s="7"/>
      <c r="G340" s="55"/>
      <c r="H340" s="56">
        <f t="shared" si="42"/>
        <v>0</v>
      </c>
      <c r="I340" s="75"/>
      <c r="J340" s="7"/>
      <c r="K340" s="61">
        <f>IF(C313="iv",1000000,0.06)</f>
        <v>0.06</v>
      </c>
      <c r="L340" s="7"/>
      <c r="M340" s="55"/>
      <c r="N340" s="71">
        <f t="shared" si="43"/>
        <v>0</v>
      </c>
      <c r="O340" s="75"/>
      <c r="P340" s="7"/>
      <c r="Q340" s="61">
        <f>IF(C313="iv",1000000,0.06)</f>
        <v>0.06</v>
      </c>
      <c r="R340" s="7"/>
      <c r="S340" s="55"/>
      <c r="T340" s="71">
        <f t="shared" si="39"/>
        <v>0</v>
      </c>
      <c r="U340" s="75"/>
      <c r="V340" s="7"/>
      <c r="W340" s="61">
        <f>IF(C313="iv",1000000,0.06)</f>
        <v>0.06</v>
      </c>
      <c r="X340" s="7"/>
      <c r="Y340" s="55"/>
      <c r="Z340" s="56">
        <f t="shared" si="40"/>
        <v>0</v>
      </c>
      <c r="AA340" s="75"/>
      <c r="AB340" s="7"/>
      <c r="AC340" s="61">
        <f>IF(I313="iv",1000000,0.06)</f>
        <v>0.06</v>
      </c>
      <c r="AD340" s="7"/>
      <c r="AE340" s="55"/>
      <c r="AF340" s="56">
        <f t="shared" si="41"/>
        <v>0</v>
      </c>
    </row>
    <row r="341" spans="2:32" x14ac:dyDescent="0.2">
      <c r="B341" s="54" t="s">
        <v>47</v>
      </c>
      <c r="C341" s="75"/>
      <c r="D341" s="7"/>
      <c r="E341" s="61">
        <f>IF(C313="iv",1,0.03)</f>
        <v>0.03</v>
      </c>
      <c r="F341" s="7"/>
      <c r="G341" s="55"/>
      <c r="H341" s="56">
        <f t="shared" si="42"/>
        <v>0</v>
      </c>
      <c r="I341" s="75"/>
      <c r="J341" s="7"/>
      <c r="K341" s="61">
        <f>IF(C313="iv",1,0.03)</f>
        <v>0.03</v>
      </c>
      <c r="L341" s="7"/>
      <c r="M341" s="55"/>
      <c r="N341" s="71">
        <f t="shared" si="43"/>
        <v>0</v>
      </c>
      <c r="O341" s="75"/>
      <c r="P341" s="7"/>
      <c r="Q341" s="61">
        <f>IF(C313="iv",1,0.03)</f>
        <v>0.03</v>
      </c>
      <c r="R341" s="7"/>
      <c r="S341" s="55"/>
      <c r="T341" s="71">
        <f t="shared" si="39"/>
        <v>0</v>
      </c>
      <c r="U341" s="75"/>
      <c r="V341" s="7"/>
      <c r="W341" s="61">
        <f>IF(C313="iv",1,0.03)</f>
        <v>0.03</v>
      </c>
      <c r="X341" s="7"/>
      <c r="Y341" s="55"/>
      <c r="Z341" s="56">
        <f t="shared" si="40"/>
        <v>0</v>
      </c>
      <c r="AA341" s="75"/>
      <c r="AB341" s="7"/>
      <c r="AC341" s="61">
        <f>IF(I313="iv",1,0.03)</f>
        <v>0.03</v>
      </c>
      <c r="AD341" s="7"/>
      <c r="AE341" s="55"/>
      <c r="AF341" s="56">
        <f t="shared" si="41"/>
        <v>0</v>
      </c>
    </row>
    <row r="342" spans="2:32" x14ac:dyDescent="0.2">
      <c r="B342" s="54" t="s">
        <v>48</v>
      </c>
      <c r="C342" s="75"/>
      <c r="D342" s="7"/>
      <c r="E342" s="61"/>
      <c r="F342" s="7"/>
      <c r="G342" s="55"/>
      <c r="H342" s="56">
        <f t="shared" si="42"/>
        <v>0</v>
      </c>
      <c r="I342" s="75"/>
      <c r="J342" s="7"/>
      <c r="K342" s="61"/>
      <c r="L342" s="7"/>
      <c r="M342" s="55"/>
      <c r="N342" s="71">
        <f t="shared" si="43"/>
        <v>0</v>
      </c>
      <c r="O342" s="75"/>
      <c r="P342" s="7"/>
      <c r="Q342" s="61"/>
      <c r="R342" s="7"/>
      <c r="S342" s="55"/>
      <c r="T342" s="71">
        <f t="shared" si="39"/>
        <v>0</v>
      </c>
      <c r="U342" s="75"/>
      <c r="V342" s="7"/>
      <c r="W342" s="61"/>
      <c r="X342" s="7"/>
      <c r="Y342" s="55"/>
      <c r="Z342" s="56">
        <f t="shared" si="40"/>
        <v>0</v>
      </c>
      <c r="AA342" s="75"/>
      <c r="AB342" s="7"/>
      <c r="AC342" s="61"/>
      <c r="AD342" s="7"/>
      <c r="AE342" s="55"/>
      <c r="AF342" s="56">
        <f t="shared" si="41"/>
        <v>0</v>
      </c>
    </row>
    <row r="343" spans="2:32" ht="13.5" thickBot="1" x14ac:dyDescent="0.25">
      <c r="B343" s="76" t="s">
        <v>49</v>
      </c>
      <c r="C343" s="77"/>
      <c r="D343" s="78"/>
      <c r="E343" s="79"/>
      <c r="F343" s="78"/>
      <c r="G343" s="80"/>
      <c r="H343" s="81">
        <f t="shared" si="42"/>
        <v>0</v>
      </c>
      <c r="I343" s="77"/>
      <c r="J343" s="78"/>
      <c r="K343" s="79"/>
      <c r="L343" s="78"/>
      <c r="M343" s="97"/>
      <c r="N343" s="98">
        <f t="shared" si="43"/>
        <v>0</v>
      </c>
      <c r="O343" s="77"/>
      <c r="P343" s="78"/>
      <c r="Q343" s="79"/>
      <c r="R343" s="78"/>
      <c r="S343" s="97"/>
      <c r="T343" s="98">
        <f t="shared" si="39"/>
        <v>0</v>
      </c>
      <c r="U343" s="77"/>
      <c r="V343" s="78"/>
      <c r="W343" s="79"/>
      <c r="X343" s="78"/>
      <c r="Y343" s="97"/>
      <c r="Z343" s="104">
        <f t="shared" si="40"/>
        <v>0</v>
      </c>
      <c r="AA343" s="77"/>
      <c r="AB343" s="78"/>
      <c r="AC343" s="79"/>
      <c r="AD343" s="78"/>
      <c r="AE343" s="97"/>
      <c r="AF343" s="104">
        <f t="shared" si="41"/>
        <v>0</v>
      </c>
    </row>
    <row r="344" spans="2:32" ht="15.75" x14ac:dyDescent="0.3">
      <c r="B344" s="40"/>
      <c r="C344" s="40"/>
      <c r="D344" s="40"/>
      <c r="E344" s="40"/>
      <c r="F344" s="40"/>
      <c r="G344" s="82" t="s">
        <v>56</v>
      </c>
      <c r="H344" s="83">
        <f>AVERAGE(H316:H343)</f>
        <v>9.0751190476190499E-2</v>
      </c>
      <c r="I344" s="40"/>
      <c r="J344" s="40"/>
      <c r="K344" s="40"/>
      <c r="L344" s="40"/>
      <c r="M344" s="82" t="s">
        <v>56</v>
      </c>
      <c r="N344" s="83">
        <f>AVERAGE(N316:N343)</f>
        <v>0.11015119047619046</v>
      </c>
      <c r="O344" s="40"/>
      <c r="P344" s="40"/>
      <c r="Q344" s="40"/>
      <c r="R344" s="40"/>
      <c r="S344" s="82" t="s">
        <v>56</v>
      </c>
      <c r="T344" s="83">
        <f>AVERAGE(T316:T343)</f>
        <v>0</v>
      </c>
      <c r="U344" s="40"/>
      <c r="V344" s="40"/>
      <c r="W344" s="40"/>
      <c r="X344" s="40"/>
      <c r="Y344" s="82" t="s">
        <v>56</v>
      </c>
      <c r="Z344" s="83">
        <f>AVERAGE(Z316:Z343)</f>
        <v>0</v>
      </c>
      <c r="AA344" s="40"/>
      <c r="AB344" s="40"/>
      <c r="AC344" s="40"/>
      <c r="AD344" s="40"/>
      <c r="AE344" s="82" t="s">
        <v>56</v>
      </c>
      <c r="AF344" s="83">
        <f>AVERAGE(AF316:AF343)</f>
        <v>0</v>
      </c>
    </row>
    <row r="345" spans="2:32" ht="15.75" x14ac:dyDescent="0.3">
      <c r="B345" s="40"/>
      <c r="C345" s="40"/>
      <c r="D345" s="40"/>
      <c r="E345" s="40"/>
      <c r="F345" s="40"/>
      <c r="G345" s="84" t="s">
        <v>57</v>
      </c>
      <c r="H345" s="56">
        <f>MAX(H316:H343)</f>
        <v>0.95</v>
      </c>
      <c r="I345" s="40"/>
      <c r="J345" s="40"/>
      <c r="K345" s="40"/>
      <c r="L345" s="40"/>
      <c r="M345" s="84" t="s">
        <v>57</v>
      </c>
      <c r="N345" s="56">
        <f>MAX(N316:N343)</f>
        <v>0.95</v>
      </c>
      <c r="O345" s="40"/>
      <c r="P345" s="40"/>
      <c r="Q345" s="40"/>
      <c r="R345" s="40"/>
      <c r="S345" s="84" t="s">
        <v>57</v>
      </c>
      <c r="T345" s="56">
        <f>MAX(T316:T343)</f>
        <v>0</v>
      </c>
      <c r="U345" s="40"/>
      <c r="V345" s="40"/>
      <c r="W345" s="40"/>
      <c r="X345" s="40"/>
      <c r="Y345" s="84" t="s">
        <v>57</v>
      </c>
      <c r="Z345" s="56">
        <f>MAX(Z316:Z343)</f>
        <v>0</v>
      </c>
      <c r="AA345" s="40"/>
      <c r="AB345" s="40"/>
      <c r="AC345" s="40"/>
      <c r="AD345" s="40"/>
      <c r="AE345" s="84" t="s">
        <v>57</v>
      </c>
      <c r="AF345" s="56">
        <f>MAX(AF316:AF343)</f>
        <v>0</v>
      </c>
    </row>
    <row r="346" spans="2:32" ht="16.5" thickBot="1" x14ac:dyDescent="0.35">
      <c r="B346" s="40"/>
      <c r="C346" s="40"/>
      <c r="D346" s="40"/>
      <c r="E346" s="40"/>
      <c r="F346" s="40"/>
      <c r="G346" s="85" t="s">
        <v>58</v>
      </c>
      <c r="H346" s="86">
        <f>(((H344^2)+(H345^2))/2)^0.5</f>
        <v>0.67480952074375988</v>
      </c>
      <c r="I346" s="40"/>
      <c r="J346" s="40"/>
      <c r="K346" s="40"/>
      <c r="L346" s="40"/>
      <c r="M346" s="85" t="s">
        <v>58</v>
      </c>
      <c r="N346" s="86">
        <f>(((N344^2)+(N345^2))/2)^0.5</f>
        <v>0.6762519074883715</v>
      </c>
      <c r="O346" s="40"/>
      <c r="P346" s="40"/>
      <c r="Q346" s="40"/>
      <c r="R346" s="40"/>
      <c r="S346" s="85" t="s">
        <v>58</v>
      </c>
      <c r="T346" s="86">
        <f>(((T344^2)+(T345^2))/2)^0.5</f>
        <v>0</v>
      </c>
      <c r="U346" s="40"/>
      <c r="V346" s="40"/>
      <c r="W346" s="40"/>
      <c r="X346" s="40"/>
      <c r="Y346" s="85" t="s">
        <v>58</v>
      </c>
      <c r="Z346" s="86">
        <f>(((Z344^2)+(Z345^2))/2)^0.5</f>
        <v>0</v>
      </c>
      <c r="AA346" s="40"/>
      <c r="AB346" s="40"/>
      <c r="AC346" s="40"/>
      <c r="AD346" s="40"/>
      <c r="AE346" s="85" t="s">
        <v>58</v>
      </c>
      <c r="AF346" s="86">
        <f>(((AF344^2)+(AF345^2))/2)^0.5</f>
        <v>0</v>
      </c>
    </row>
  </sheetData>
  <mergeCells count="49">
    <mergeCell ref="D279:F279"/>
    <mergeCell ref="J279:L279"/>
    <mergeCell ref="P279:R279"/>
    <mergeCell ref="V279:X279"/>
    <mergeCell ref="AB279:AD279"/>
    <mergeCell ref="D315:F315"/>
    <mergeCell ref="J315:L315"/>
    <mergeCell ref="P315:R315"/>
    <mergeCell ref="V315:X315"/>
    <mergeCell ref="AB315:AD315"/>
    <mergeCell ref="D205:F205"/>
    <mergeCell ref="J205:L205"/>
    <mergeCell ref="P205:R205"/>
    <mergeCell ref="V205:X205"/>
    <mergeCell ref="AB205:AD205"/>
    <mergeCell ref="D242:F242"/>
    <mergeCell ref="J242:L242"/>
    <mergeCell ref="P242:R242"/>
    <mergeCell ref="V242:X242"/>
    <mergeCell ref="AB242:AD242"/>
    <mergeCell ref="D131:F131"/>
    <mergeCell ref="J131:L131"/>
    <mergeCell ref="P131:R131"/>
    <mergeCell ref="V131:X131"/>
    <mergeCell ref="AB131:AD131"/>
    <mergeCell ref="D168:F168"/>
    <mergeCell ref="J168:L168"/>
    <mergeCell ref="P168:R168"/>
    <mergeCell ref="V168:X168"/>
    <mergeCell ref="AB168:AD168"/>
    <mergeCell ref="V57:X57"/>
    <mergeCell ref="AB57:AD57"/>
    <mergeCell ref="D94:F94"/>
    <mergeCell ref="J94:L94"/>
    <mergeCell ref="P94:R94"/>
    <mergeCell ref="V94:X94"/>
    <mergeCell ref="AB94:AD94"/>
    <mergeCell ref="P57:R57"/>
    <mergeCell ref="B22:B23"/>
    <mergeCell ref="D22:D23"/>
    <mergeCell ref="E22:G23"/>
    <mergeCell ref="D57:F57"/>
    <mergeCell ref="J57:L57"/>
    <mergeCell ref="L3:M3"/>
    <mergeCell ref="B3:B4"/>
    <mergeCell ref="D3:E3"/>
    <mergeCell ref="F3:G3"/>
    <mergeCell ref="H3:I3"/>
    <mergeCell ref="J3:K3"/>
  </mergeCells>
  <conditionalFormatting sqref="E70 E72 E75 E79:E80 E82 K70 K72 K75 K79:K80 K82 Q70 Q72 Q75 Q79:Q80 Q82 W70 W72 W75 W79:W80 W82 E107 E109 E112 E116:E117 E119 K107 K109 K112 K116:K117 K119 Q107 Q109 Q112 Q116:Q117 Q119 W107 W109 W112 W116:W117 W119 E144 E146 E149 E153:E154 E156 K144 K146 K149 K153:K154 K156 Q144 Q146 Q149 Q153:Q154 Q156 W144 W146 W149 W153:W154 W156 E181 E183 E186 E190:E191 E193 K181 K183 K186 K190:K191 K193 Q181 Q183 Q186 Q190:Q191 Q193 W181 W183 W186 W190:W191 W193 E218 E220 E223 E227:E228 E230 K218 K220 K223 K227:K228 K230 Q218 Q220 Q223 Q227:Q228 Q230 W218 W220 W223 W227:W228 W230 E255 E257 E260 E264:E265 E267 K255 K257 K260 K264:K265 K267 Q255 Q257 Q260 Q264:Q265 Q267 W255 W257 W260 W264:W265 W267 AC70 AC72 AC75 AC79:AC80 AC82 AC107 AC109 AC112 AC116:AC117 AC119 AC144 AC146 AC149 AC153:AC154 AC156 AC181 AC183 AC186 AC190:AC191 AC193 AC218 AC220 AC223 AC227:AC228 AC230 AC255 AC257 AC260 AC264:AC265 AC267">
    <cfRule type="cellIs" dxfId="2" priority="5" stopIfTrue="1" operator="equal">
      <formula>1000000</formula>
    </cfRule>
  </conditionalFormatting>
  <conditionalFormatting sqref="E292 E294 E297 E301:E302 E304 K292 K294 K297 K301:K302 K304 Q292 Q294 Q297 Q301:Q302 Q304 W292 W294 W297 W301:W302 W304 AC292 AC294 AC297 AC301:AC302 AC304">
    <cfRule type="cellIs" dxfId="1" priority="4" stopIfTrue="1" operator="equal">
      <formula>1000000</formula>
    </cfRule>
  </conditionalFormatting>
  <conditionalFormatting sqref="E328 E330 E333 E337:E338 E340 K328 K330 K333 K337:K338 K340 Q328 Q330 Q333 Q337:Q338 Q340 W328 W330 W333 W337:W338 W340 AC328 AC330 AC333 AC337:AC338 AC340">
    <cfRule type="cellIs" dxfId="0" priority="3" stopIfTrue="1" operator="equal">
      <formula>1000000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topLeftCell="A6" zoomScaleSheetLayoutView="100" workbookViewId="0">
      <selection activeCell="K22" sqref="K22"/>
    </sheetView>
  </sheetViews>
  <sheetFormatPr defaultColWidth="9.140625" defaultRowHeight="12.75" x14ac:dyDescent="0.2"/>
  <sheetData>
    <row r="1" spans="1:9" x14ac:dyDescent="0.2">
      <c r="A1" s="1" t="s">
        <v>61</v>
      </c>
      <c r="B1" s="1"/>
      <c r="C1" s="1"/>
    </row>
    <row r="3" spans="1:9" x14ac:dyDescent="0.2">
      <c r="A3" s="1" t="s">
        <v>62</v>
      </c>
      <c r="C3" s="1" t="s">
        <v>63</v>
      </c>
    </row>
    <row r="4" spans="1:9" x14ac:dyDescent="0.2">
      <c r="C4" s="2"/>
    </row>
    <row r="5" spans="1:9" x14ac:dyDescent="0.2">
      <c r="B5" s="3" t="s">
        <v>64</v>
      </c>
      <c r="C5" s="3" t="s">
        <v>65</v>
      </c>
      <c r="D5" s="3" t="s">
        <v>66</v>
      </c>
      <c r="E5" s="4" t="s">
        <v>67</v>
      </c>
      <c r="F5" s="139" t="s">
        <v>6</v>
      </c>
      <c r="G5" s="140"/>
      <c r="H5" s="140"/>
      <c r="I5" s="141"/>
    </row>
    <row r="6" spans="1:9" x14ac:dyDescent="0.2">
      <c r="B6" s="5"/>
      <c r="C6" s="5"/>
      <c r="D6" s="5"/>
      <c r="E6" s="6"/>
      <c r="F6" s="7" t="s">
        <v>68</v>
      </c>
      <c r="G6" s="7" t="s">
        <v>69</v>
      </c>
      <c r="H6" s="7" t="s">
        <v>70</v>
      </c>
      <c r="I6" s="7" t="s">
        <v>71</v>
      </c>
    </row>
    <row r="7" spans="1:9" x14ac:dyDescent="0.2">
      <c r="B7" s="4">
        <v>1</v>
      </c>
      <c r="C7" s="4" t="s">
        <v>85</v>
      </c>
      <c r="D7" s="4">
        <v>4</v>
      </c>
      <c r="E7" s="4">
        <v>2</v>
      </c>
      <c r="F7" s="4">
        <v>7</v>
      </c>
      <c r="G7" s="4">
        <v>1</v>
      </c>
      <c r="H7" s="4"/>
      <c r="I7" s="4"/>
    </row>
    <row r="8" spans="1:9" x14ac:dyDescent="0.2">
      <c r="B8" s="8">
        <v>2</v>
      </c>
      <c r="C8" s="9" t="s">
        <v>86</v>
      </c>
      <c r="D8" s="8">
        <v>4</v>
      </c>
      <c r="E8" s="8">
        <v>2</v>
      </c>
      <c r="F8" s="8">
        <v>8</v>
      </c>
      <c r="G8" s="8">
        <v>0</v>
      </c>
      <c r="H8" s="8"/>
      <c r="I8" s="8"/>
    </row>
    <row r="9" spans="1:9" x14ac:dyDescent="0.2">
      <c r="B9" s="8"/>
      <c r="C9" s="9"/>
      <c r="D9" s="8"/>
      <c r="E9" s="8"/>
      <c r="F9" s="8"/>
      <c r="G9" s="8"/>
      <c r="H9" s="8"/>
      <c r="I9" s="8"/>
    </row>
    <row r="10" spans="1:9" x14ac:dyDescent="0.2">
      <c r="B10" s="8"/>
      <c r="C10" s="9"/>
      <c r="D10" s="8"/>
      <c r="E10" s="8"/>
      <c r="F10" s="8"/>
      <c r="G10" s="8"/>
      <c r="H10" s="8"/>
      <c r="I10" s="8"/>
    </row>
    <row r="11" spans="1:9" x14ac:dyDescent="0.2">
      <c r="B11" s="7"/>
      <c r="C11" s="7"/>
      <c r="D11" s="7"/>
      <c r="E11" s="7"/>
      <c r="F11" s="7">
        <f>SUM(F7:F10)</f>
        <v>15</v>
      </c>
      <c r="G11" s="7">
        <f>SUM(G7:G10)</f>
        <v>1</v>
      </c>
      <c r="H11" s="7">
        <f>SUM(H7:H10)</f>
        <v>0</v>
      </c>
      <c r="I11" s="7">
        <f>SUM(I7:I10)</f>
        <v>0</v>
      </c>
    </row>
    <row r="13" spans="1:9" x14ac:dyDescent="0.2">
      <c r="A13" t="s">
        <v>61</v>
      </c>
    </row>
    <row r="14" spans="1:9" x14ac:dyDescent="0.2">
      <c r="A14" s="1"/>
    </row>
    <row r="15" spans="1:9" x14ac:dyDescent="0.2">
      <c r="B15" t="s">
        <v>85</v>
      </c>
    </row>
    <row r="16" spans="1:9" x14ac:dyDescent="0.2">
      <c r="B16" s="7" t="s">
        <v>72</v>
      </c>
      <c r="C16" s="7" t="s">
        <v>6</v>
      </c>
      <c r="D16" s="7" t="s">
        <v>73</v>
      </c>
      <c r="E16" s="7" t="s">
        <v>74</v>
      </c>
      <c r="F16" s="7" t="s">
        <v>75</v>
      </c>
      <c r="G16" s="7" t="s">
        <v>76</v>
      </c>
    </row>
    <row r="17" spans="2:7" x14ac:dyDescent="0.2">
      <c r="B17" s="4">
        <v>1</v>
      </c>
      <c r="C17" s="4" t="s">
        <v>68</v>
      </c>
      <c r="D17" s="4">
        <v>7</v>
      </c>
      <c r="E17" s="10">
        <f>D17/D21</f>
        <v>0.875</v>
      </c>
      <c r="F17" s="4">
        <v>70</v>
      </c>
      <c r="G17" s="10">
        <f>(E17*F17)</f>
        <v>61.25</v>
      </c>
    </row>
    <row r="18" spans="2:7" x14ac:dyDescent="0.2">
      <c r="B18" s="8">
        <v>2</v>
      </c>
      <c r="C18" s="8" t="s">
        <v>69</v>
      </c>
      <c r="D18" s="8">
        <v>1</v>
      </c>
      <c r="E18" s="11">
        <f>D18/D21</f>
        <v>0.125</v>
      </c>
      <c r="F18" s="8">
        <v>50</v>
      </c>
      <c r="G18" s="11">
        <f>(E18*F18)</f>
        <v>6.25</v>
      </c>
    </row>
    <row r="19" spans="2:7" x14ac:dyDescent="0.2">
      <c r="B19" s="8">
        <v>3</v>
      </c>
      <c r="C19" s="8" t="s">
        <v>70</v>
      </c>
      <c r="D19" s="8">
        <v>0</v>
      </c>
      <c r="E19" s="11">
        <f>D19/D21</f>
        <v>0</v>
      </c>
      <c r="F19" s="8">
        <v>30</v>
      </c>
      <c r="G19" s="11">
        <f>(E19*F19)</f>
        <v>0</v>
      </c>
    </row>
    <row r="20" spans="2:7" x14ac:dyDescent="0.2">
      <c r="B20" s="8">
        <v>4</v>
      </c>
      <c r="C20" s="8" t="s">
        <v>71</v>
      </c>
      <c r="D20" s="8">
        <f>I11</f>
        <v>0</v>
      </c>
      <c r="E20" s="11">
        <f>D20/D21</f>
        <v>0</v>
      </c>
      <c r="F20" s="8">
        <v>10</v>
      </c>
      <c r="G20" s="11">
        <f>(E20*F20)</f>
        <v>0</v>
      </c>
    </row>
    <row r="21" spans="2:7" ht="15" x14ac:dyDescent="0.25">
      <c r="B21" s="6"/>
      <c r="C21" s="6"/>
      <c r="D21" s="6">
        <f>SUM(D17:D20)</f>
        <v>8</v>
      </c>
      <c r="E21" s="6"/>
      <c r="F21" s="6"/>
      <c r="G21" s="12">
        <f>SUM(G17:G20)</f>
        <v>67.5</v>
      </c>
    </row>
    <row r="32" spans="2:7" x14ac:dyDescent="0.2">
      <c r="B32" s="40"/>
      <c r="C32" s="40"/>
      <c r="D32" s="40"/>
      <c r="E32" s="40"/>
      <c r="F32" s="40"/>
      <c r="G32" s="40"/>
    </row>
    <row r="33" spans="2:7" x14ac:dyDescent="0.2">
      <c r="B33" s="40"/>
      <c r="C33" s="40"/>
      <c r="D33" s="40"/>
      <c r="E33" s="122"/>
      <c r="F33" s="40"/>
      <c r="G33" s="122"/>
    </row>
    <row r="34" spans="2:7" x14ac:dyDescent="0.2">
      <c r="B34" s="40"/>
      <c r="C34" s="40"/>
      <c r="D34" s="40"/>
      <c r="E34" s="122"/>
      <c r="F34" s="40"/>
      <c r="G34" s="122"/>
    </row>
    <row r="35" spans="2:7" x14ac:dyDescent="0.2">
      <c r="B35" s="40"/>
      <c r="C35" s="40"/>
      <c r="D35" s="40"/>
      <c r="E35" s="122"/>
      <c r="F35" s="40"/>
      <c r="G35" s="122"/>
    </row>
    <row r="36" spans="2:7" x14ac:dyDescent="0.2">
      <c r="B36" s="40"/>
      <c r="C36" s="40"/>
      <c r="D36" s="40"/>
      <c r="E36" s="122"/>
      <c r="F36" s="40"/>
      <c r="G36" s="122"/>
    </row>
    <row r="37" spans="2:7" ht="15" x14ac:dyDescent="0.25">
      <c r="B37" s="40"/>
      <c r="C37" s="40"/>
      <c r="D37" s="40"/>
      <c r="E37" s="40"/>
      <c r="F37" s="40"/>
      <c r="G37" s="123"/>
    </row>
  </sheetData>
  <mergeCells count="1">
    <mergeCell ref="F5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(4)</vt:lpstr>
      <vt:lpstr>IKA</vt:lpstr>
    </vt:vector>
  </TitlesOfParts>
  <Company>klh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</dc:creator>
  <cp:lastModifiedBy>ACER</cp:lastModifiedBy>
  <cp:lastPrinted>2021-01-05T08:59:19Z</cp:lastPrinted>
  <dcterms:created xsi:type="dcterms:W3CDTF">2005-02-25T08:06:00Z</dcterms:created>
  <dcterms:modified xsi:type="dcterms:W3CDTF">2021-08-06T02:20:27Z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